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 activeTab="2"/>
  </bookViews>
  <sheets>
    <sheet name="2015" sheetId="1" r:id="rId1"/>
    <sheet name="2016" sheetId="2" r:id="rId2"/>
    <sheet name="2017" sheetId="4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" l="1"/>
  <c r="D8" i="4"/>
  <c r="C20" i="4"/>
  <c r="C21" i="4"/>
  <c r="C24" i="4"/>
  <c r="E8" i="4"/>
  <c r="D12" i="4"/>
  <c r="E12" i="4"/>
  <c r="D11" i="4"/>
  <c r="E11" i="4"/>
  <c r="D10" i="4"/>
  <c r="E10" i="4"/>
  <c r="D9" i="4"/>
  <c r="E9" i="4"/>
  <c r="D7" i="4"/>
  <c r="E7" i="4"/>
  <c r="D6" i="4"/>
  <c r="E6" i="4"/>
  <c r="E13" i="4"/>
  <c r="I13" i="4"/>
  <c r="J6" i="4"/>
  <c r="J7" i="4"/>
  <c r="J8" i="4"/>
  <c r="J9" i="4"/>
  <c r="J10" i="4"/>
  <c r="J11" i="4"/>
  <c r="J12" i="4"/>
  <c r="J13" i="4"/>
  <c r="H13" i="4"/>
  <c r="L13" i="4"/>
  <c r="D13" i="4"/>
  <c r="I20" i="4"/>
  <c r="I21" i="4"/>
  <c r="I24" i="4"/>
  <c r="I26" i="4"/>
  <c r="K12" i="4"/>
  <c r="K11" i="4"/>
  <c r="K10" i="4"/>
  <c r="K8" i="4"/>
  <c r="K9" i="4"/>
  <c r="K6" i="4"/>
  <c r="K7" i="4"/>
  <c r="H19" i="2"/>
  <c r="H17" i="2"/>
  <c r="H11" i="2"/>
  <c r="H12" i="2"/>
  <c r="H13" i="2"/>
  <c r="H14" i="2"/>
  <c r="H15" i="2"/>
  <c r="H16" i="2"/>
  <c r="H10" i="2"/>
  <c r="G17" i="2"/>
  <c r="G12" i="2"/>
  <c r="G13" i="2"/>
  <c r="G14" i="2"/>
  <c r="G15" i="2"/>
  <c r="G11" i="2"/>
  <c r="E17" i="2"/>
  <c r="E10" i="2"/>
  <c r="E11" i="2"/>
  <c r="E12" i="2"/>
  <c r="E13" i="2"/>
  <c r="E14" i="2"/>
  <c r="E15" i="2"/>
  <c r="E16" i="2"/>
  <c r="B38" i="2"/>
  <c r="A38" i="2"/>
  <c r="D11" i="2"/>
  <c r="D12" i="2"/>
  <c r="D13" i="2"/>
  <c r="D14" i="2"/>
  <c r="D15" i="2"/>
  <c r="D17" i="2"/>
  <c r="F11" i="2"/>
  <c r="F12" i="2"/>
  <c r="F13" i="2"/>
  <c r="F14" i="2"/>
  <c r="F15" i="2"/>
  <c r="F17" i="2"/>
  <c r="B17" i="2"/>
  <c r="K16" i="2"/>
  <c r="K15" i="2"/>
  <c r="K14" i="2"/>
  <c r="K13" i="2"/>
  <c r="K12" i="2"/>
  <c r="K10" i="2"/>
  <c r="K11" i="2"/>
  <c r="K17" i="2"/>
  <c r="C17" i="2"/>
  <c r="C27" i="2"/>
  <c r="Q17" i="2"/>
  <c r="N26" i="2"/>
  <c r="I14" i="2"/>
  <c r="J14" i="2"/>
  <c r="I15" i="2"/>
  <c r="J15" i="2"/>
  <c r="I16" i="2"/>
  <c r="J16" i="2"/>
  <c r="N30" i="2"/>
  <c r="N32" i="2"/>
  <c r="I11" i="2"/>
  <c r="J11" i="2"/>
  <c r="I10" i="2"/>
  <c r="J10" i="2"/>
  <c r="L10" i="2"/>
  <c r="I12" i="2"/>
  <c r="J12" i="2"/>
  <c r="L12" i="2"/>
  <c r="I13" i="2"/>
  <c r="J13" i="2"/>
  <c r="L17" i="2"/>
  <c r="N17" i="2"/>
  <c r="I8" i="2"/>
  <c r="I9" i="2"/>
  <c r="I17" i="2"/>
  <c r="C26" i="2"/>
  <c r="C30" i="2"/>
  <c r="C32" i="2"/>
  <c r="J8" i="2"/>
  <c r="J9" i="2"/>
  <c r="S28" i="2"/>
  <c r="R17" i="2"/>
  <c r="B24" i="1"/>
  <c r="B28" i="1"/>
  <c r="G15" i="1"/>
  <c r="E15" i="1"/>
</calcChain>
</file>

<file path=xl/comments1.xml><?xml version="1.0" encoding="utf-8"?>
<comments xmlns="http://schemas.openxmlformats.org/spreadsheetml/2006/main">
  <authors>
    <author>Jo Ellen Green Kaiser</author>
  </authors>
  <commentList>
    <comment ref="E6" authorId="0">
      <text>
        <r>
          <rPr>
            <b/>
            <sz val="9"/>
            <color indexed="81"/>
            <rFont val="Calibri"/>
            <family val="2"/>
          </rPr>
          <t>Jo Ellen Green Kaiser:</t>
        </r>
        <r>
          <rPr>
            <sz val="9"/>
            <color indexed="81"/>
            <rFont val="Calibri"/>
            <family val="2"/>
          </rPr>
          <t xml:space="preserve">
They Actually only owe 314.25 because overpaid their overage</t>
        </r>
      </text>
    </comment>
  </commentList>
</comments>
</file>

<file path=xl/sharedStrings.xml><?xml version="1.0" encoding="utf-8"?>
<sst xmlns="http://schemas.openxmlformats.org/spreadsheetml/2006/main" count="104" uniqueCount="56">
  <si>
    <t>What Counts Users</t>
  </si>
  <si>
    <t>Ave. email/mo</t>
  </si>
  <si>
    <t>Percent</t>
  </si>
  <si>
    <t>Cost to Realm</t>
  </si>
  <si>
    <t>INVOICED</t>
  </si>
  <si>
    <t>Geist</t>
  </si>
  <si>
    <t>IFEX</t>
  </si>
  <si>
    <t>NewInt</t>
  </si>
  <si>
    <t>PAID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</si>
  <si>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</si>
  <si>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</si>
  <si>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</si>
  <si>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</si>
  <si>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</si>
  <si>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</si>
  <si>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</si>
  <si>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</si>
  <si>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Skype Calls</t>
  </si>
  <si>
    <t>TMC Admin ($100/mo)</t>
  </si>
  <si>
    <t>Total Cost to TMC:</t>
  </si>
  <si>
    <t>Interested</t>
  </si>
  <si>
    <t>Waging Nonviolence</t>
  </si>
  <si>
    <t>The program has meant that we've been able to stay in touch with our supporters at an incredibly reasonable price. WhatCounts itself is reliable and "just works".</t>
  </si>
  <si>
    <t>Charlie Harvey, New Internationalist</t>
  </si>
  <si>
    <t>FSRN</t>
  </si>
  <si>
    <t>ave email/mo</t>
  </si>
  <si>
    <t>invoice</t>
  </si>
  <si>
    <t>Minimum is $10/month</t>
  </si>
  <si>
    <t>TMC Admin</t>
  </si>
  <si>
    <t>Total Expense:</t>
  </si>
  <si>
    <t>TMC Balance</t>
  </si>
  <si>
    <t>Paid?</t>
  </si>
  <si>
    <t>cost to TMC</t>
  </si>
  <si>
    <t>.22/1M overage</t>
  </si>
  <si>
    <t>Contracted Amount</t>
  </si>
  <si>
    <t>Invoice</t>
  </si>
  <si>
    <t>Outlets paying over $10/month pay an extra $50/year for consultant; exception this year for VO.</t>
  </si>
  <si>
    <t>s</t>
  </si>
  <si>
    <t>Paid</t>
  </si>
  <si>
    <t>Actuals (average)</t>
  </si>
  <si>
    <t>extra owed</t>
  </si>
  <si>
    <t>expected overage</t>
  </si>
  <si>
    <t>extra overage</t>
  </si>
  <si>
    <t>Percent of 2016 overage assumed in dollars</t>
  </si>
  <si>
    <t>percent of total 2016 overage</t>
  </si>
  <si>
    <t>percent calculated 2015</t>
  </si>
  <si>
    <t>Total Overage Owed</t>
  </si>
  <si>
    <t xml:space="preserve">overage charged: </t>
  </si>
  <si>
    <t>TMC cost</t>
  </si>
  <si>
    <t>percent</t>
  </si>
  <si>
    <t>actuals</t>
  </si>
  <si>
    <t>ave email</t>
  </si>
  <si>
    <t xml:space="preserve">percent </t>
  </si>
  <si>
    <t>(8/2016)</t>
  </si>
  <si>
    <t>(8/2017)</t>
  </si>
  <si>
    <t>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</si>
</sst>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&quot;$&quot;#,##0.00"/>
    <numFmt numFmtId="166" formatCode="&quot;$&quot;#,##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/>
      <name val="Calibri"/>
      <scheme val="minor"/>
    </font>
    <font>
      <sz val="12"/>
      <color theme="3"/>
      <name val="Arial"/>
    </font>
    <font>
      <b/>
      <sz val="12"/>
      <color theme="3"/>
      <name val="Arial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165" fontId="3" fillId="0" borderId="0" xfId="0" applyNumberFormat="1" applyFont="1"/>
    <xf numFmtId="0" fontId="3" fillId="0" borderId="0" xfId="0" applyFont="1"/>
    <xf numFmtId="166" fontId="2" fillId="0" borderId="0" xfId="0" applyNumberFormat="1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166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 wrapText="1"/>
    </xf>
    <xf numFmtId="165" fontId="2" fillId="0" borderId="0" xfId="0" applyNumberFormat="1" applyFont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/>
    <xf numFmtId="0" fontId="1" fillId="0" borderId="0" xfId="0" applyFont="1"/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vertical="center" wrapText="1"/>
    </xf>
    <xf numFmtId="2" fontId="0" fillId="0" borderId="0" xfId="0" applyNumberFormat="1"/>
    <xf numFmtId="2" fontId="2" fillId="0" borderId="0" xfId="0" applyNumberFormat="1" applyFont="1"/>
    <xf numFmtId="2" fontId="2" fillId="0" borderId="0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vertical="center" wrapText="1"/>
    </xf>
    <xf numFmtId="2" fontId="3" fillId="0" borderId="0" xfId="0" applyNumberFormat="1" applyFont="1"/>
    <xf numFmtId="0" fontId="2" fillId="0" borderId="0" xfId="0" applyFont="1" applyBorder="1" applyAlignment="1">
      <alignment wrapText="1"/>
    </xf>
    <xf numFmtId="0" fontId="6" fillId="0" borderId="0" xfId="0" applyFont="1"/>
    <xf numFmtId="2" fontId="6" fillId="2" borderId="0" xfId="0" applyNumberFormat="1" applyFont="1" applyFill="1"/>
    <xf numFmtId="2" fontId="7" fillId="2" borderId="0" xfId="0" applyNumberFormat="1" applyFont="1" applyFill="1"/>
    <xf numFmtId="2" fontId="8" fillId="2" borderId="1" xfId="0" applyNumberFormat="1" applyFont="1" applyFill="1" applyBorder="1" applyAlignment="1">
      <alignment horizontal="right" wrapText="1"/>
    </xf>
    <xf numFmtId="2" fontId="6" fillId="0" borderId="0" xfId="0" applyNumberFormat="1" applyFont="1" applyFill="1"/>
    <xf numFmtId="2" fontId="7" fillId="0" borderId="1" xfId="0" applyNumberFormat="1" applyFont="1" applyFill="1" applyBorder="1" applyAlignment="1">
      <alignment vertical="center" wrapText="1"/>
    </xf>
    <xf numFmtId="164" fontId="8" fillId="0" borderId="0" xfId="0" applyNumberFormat="1" applyFont="1" applyFill="1"/>
    <xf numFmtId="1" fontId="2" fillId="0" borderId="0" xfId="0" applyNumberFormat="1" applyFont="1"/>
    <xf numFmtId="1" fontId="3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vertical="center" wrapText="1"/>
    </xf>
    <xf numFmtId="1" fontId="3" fillId="0" borderId="0" xfId="0" applyNumberFormat="1" applyFont="1"/>
    <xf numFmtId="0" fontId="2" fillId="3" borderId="0" xfId="0" applyFont="1" applyFill="1"/>
    <xf numFmtId="3" fontId="2" fillId="3" borderId="1" xfId="0" applyNumberFormat="1" applyFont="1" applyFill="1" applyBorder="1" applyAlignment="1">
      <alignment wrapText="1"/>
    </xf>
    <xf numFmtId="2" fontId="2" fillId="3" borderId="0" xfId="0" applyNumberFormat="1" applyFont="1" applyFill="1" applyBorder="1" applyAlignment="1">
      <alignment wrapText="1"/>
    </xf>
    <xf numFmtId="1" fontId="2" fillId="3" borderId="0" xfId="0" applyNumberFormat="1" applyFont="1" applyFill="1" applyBorder="1" applyAlignment="1">
      <alignment wrapText="1"/>
    </xf>
    <xf numFmtId="2" fontId="7" fillId="3" borderId="0" xfId="0" applyNumberFormat="1" applyFont="1" applyFill="1" applyBorder="1" applyAlignment="1">
      <alignment wrapText="1"/>
    </xf>
    <xf numFmtId="0" fontId="0" fillId="3" borderId="0" xfId="0" applyFill="1"/>
    <xf numFmtId="0" fontId="3" fillId="3" borderId="1" xfId="0" applyFont="1" applyFill="1" applyBorder="1" applyAlignment="1">
      <alignment wrapText="1"/>
    </xf>
    <xf numFmtId="165" fontId="3" fillId="3" borderId="0" xfId="0" applyNumberFormat="1" applyFont="1" applyFill="1"/>
    <xf numFmtId="0" fontId="3" fillId="3" borderId="0" xfId="0" applyFont="1" applyFill="1"/>
    <xf numFmtId="166" fontId="2" fillId="3" borderId="0" xfId="0" applyNumberFormat="1" applyFont="1" applyFill="1" applyAlignment="1">
      <alignment horizontal="right"/>
    </xf>
    <xf numFmtId="0" fontId="1" fillId="3" borderId="0" xfId="0" applyFont="1" applyFill="1"/>
    <xf numFmtId="3" fontId="3" fillId="0" borderId="1" xfId="0" applyNumberFormat="1" applyFont="1" applyBorder="1" applyAlignment="1">
      <alignment wrapText="1"/>
    </xf>
    <xf numFmtId="3" fontId="2" fillId="3" borderId="0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horizontal="right" wrapText="1"/>
    </xf>
    <xf numFmtId="165" fontId="0" fillId="0" borderId="0" xfId="0" applyNumberFormat="1"/>
    <xf numFmtId="165" fontId="2" fillId="3" borderId="0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11" fillId="0" borderId="0" xfId="0" applyNumberFormat="1" applyFont="1" applyBorder="1" applyAlignment="1">
      <alignment wrapText="1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4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4:H30"/>
  <sheetViews>
    <sheetView topLeftCell="A22" workbookViewId="0">
      <selection activeCell="L23" sqref="L23"/>
    </sheetView>
  </sheetViews>
  <sheetFormatPr baseColWidth="10" defaultRowHeight="15" x14ac:dyDescent="0"/>
  <sheetData>
    <row r="4" spans="1:8">
      <c r="A4" t="s">
        <v>0</v>
      </c>
    </row>
    <row r="6" spans="1:8" ht="16" thickBot="1"/>
    <row r="7" spans="1:8" ht="31" thickBot="1">
      <c r="A7" s="1"/>
      <c r="B7" s="1"/>
      <c r="C7" s="2" t="s">
        <v>1</v>
      </c>
      <c r="D7" s="2" t="s">
        <v>2</v>
      </c>
      <c r="E7" s="3" t="s">
        <v>3</v>
      </c>
      <c r="F7" s="4"/>
      <c r="G7" s="5" t="s">
        <v>4</v>
      </c>
      <c r="H7" s="1"/>
    </row>
    <row r="8" spans="1:8" ht="16" thickBot="1">
      <c r="A8" s="6" t="s">
        <v>5</v>
      </c>
      <c r="B8" s="6"/>
      <c r="C8" s="7">
        <v>83936</v>
      </c>
      <c r="D8" s="8">
        <v>7.42</v>
      </c>
      <c r="E8" s="9">
        <v>298.78100000000001</v>
      </c>
      <c r="F8" s="8"/>
      <c r="G8" s="10">
        <v>300</v>
      </c>
      <c r="H8" s="6"/>
    </row>
    <row r="9" spans="1:8" ht="16" thickBot="1">
      <c r="A9" s="6" t="s">
        <v>6</v>
      </c>
      <c r="B9" s="11"/>
      <c r="C9" s="7">
        <v>73832</v>
      </c>
      <c r="D9" s="8">
        <v>6.53</v>
      </c>
      <c r="E9" s="9">
        <v>262.81299999999999</v>
      </c>
      <c r="F9" s="8"/>
      <c r="G9" s="10">
        <v>265</v>
      </c>
      <c r="H9" s="11"/>
    </row>
    <row r="10" spans="1:8" ht="16" thickBot="1">
      <c r="A10" s="6" t="s">
        <v>7</v>
      </c>
      <c r="B10" s="6" t="s">
        <v>8</v>
      </c>
      <c r="C10" s="7">
        <v>103684</v>
      </c>
      <c r="D10" s="8">
        <v>9.17</v>
      </c>
      <c r="E10" s="9">
        <v>369.07499999999999</v>
      </c>
      <c r="F10" s="8"/>
      <c r="G10" s="10">
        <v>370</v>
      </c>
      <c r="H10" s="11"/>
    </row>
    <row r="11" spans="1:8" ht="16" thickBot="1">
      <c r="A11" s="6" t="s">
        <v>9</v>
      </c>
      <c r="B11" s="6" t="s">
        <v>8</v>
      </c>
      <c r="C11" s="7">
        <v>93603</v>
      </c>
      <c r="D11" s="8">
        <v>8.2799999999999994</v>
      </c>
      <c r="E11" s="9">
        <v>333.19099999999997</v>
      </c>
      <c r="F11" s="8"/>
      <c r="G11" s="10">
        <v>335</v>
      </c>
      <c r="H11" s="11"/>
    </row>
    <row r="12" spans="1:8" ht="16" thickBot="1">
      <c r="A12" s="6" t="s">
        <v>10</v>
      </c>
      <c r="B12" s="6" t="s">
        <v>8</v>
      </c>
      <c r="C12" s="7">
        <v>250417</v>
      </c>
      <c r="D12" s="8">
        <v>22.15</v>
      </c>
      <c r="E12" s="9">
        <v>891.39200000000005</v>
      </c>
      <c r="F12" s="8"/>
      <c r="G12" s="10">
        <v>890</v>
      </c>
      <c r="H12" s="11"/>
    </row>
    <row r="13" spans="1:8" ht="31" thickBot="1">
      <c r="A13" s="6" t="s">
        <v>11</v>
      </c>
      <c r="B13" s="6"/>
      <c r="C13" s="7">
        <v>115293</v>
      </c>
      <c r="D13" s="8">
        <v>10.199999999999999</v>
      </c>
      <c r="E13" s="9">
        <v>410.4</v>
      </c>
      <c r="F13" s="8"/>
      <c r="G13" s="10">
        <v>410</v>
      </c>
      <c r="H13" s="11"/>
    </row>
    <row r="14" spans="1:8" ht="31" thickBot="1">
      <c r="A14" s="6" t="s">
        <v>12</v>
      </c>
      <c r="B14" s="6" t="s">
        <v>8</v>
      </c>
      <c r="C14" s="7">
        <v>446832</v>
      </c>
      <c r="D14" s="8">
        <v>39.520000000000003</v>
      </c>
      <c r="E14" s="9">
        <v>1590.5540000000001</v>
      </c>
      <c r="F14" s="8"/>
      <c r="G14" s="10">
        <v>1590</v>
      </c>
      <c r="H14" s="11"/>
    </row>
    <row r="15" spans="1:8" ht="16" thickBot="1">
      <c r="A15" s="2" t="s">
        <v>13</v>
      </c>
      <c r="B15" s="12"/>
      <c r="C15" s="13">
        <v>1130680</v>
      </c>
      <c r="D15" s="2"/>
      <c r="E15" s="14">
        <f>SUM(E8:E14)</f>
        <v>4156.2060000000001</v>
      </c>
      <c r="F15" s="12"/>
      <c r="G15" s="15">
        <f>SUM(G8:G14)</f>
        <v>4160</v>
      </c>
      <c r="H15" s="12"/>
    </row>
    <row r="16" spans="1:8" ht="16" thickBot="1">
      <c r="A16" s="6"/>
      <c r="B16" s="11"/>
      <c r="C16" s="8"/>
      <c r="D16" s="6"/>
      <c r="E16" s="16"/>
      <c r="F16" s="11"/>
      <c r="G16" s="17"/>
      <c r="H16" s="11"/>
    </row>
    <row r="17" spans="1:8" ht="16" thickBot="1">
      <c r="A17" s="18"/>
      <c r="B17" s="11"/>
      <c r="C17" s="6"/>
      <c r="D17" s="6"/>
      <c r="E17" s="19"/>
      <c r="F17" s="6"/>
      <c r="G17" s="17"/>
      <c r="H17" s="11"/>
    </row>
    <row r="18" spans="1:8" ht="16" thickBot="1">
      <c r="A18" s="6"/>
      <c r="B18" s="11"/>
      <c r="C18" s="6"/>
      <c r="D18" s="6"/>
      <c r="E18" s="16"/>
      <c r="F18" s="11"/>
      <c r="G18" s="10"/>
      <c r="H18" s="11"/>
    </row>
    <row r="19" spans="1:8" ht="16" thickBot="1">
      <c r="A19" s="6"/>
      <c r="B19" s="11"/>
      <c r="C19" s="6"/>
      <c r="D19" s="6"/>
      <c r="E19" s="9"/>
      <c r="F19" s="8"/>
      <c r="G19" s="17"/>
      <c r="H19" s="11"/>
    </row>
    <row r="20" spans="1:8" ht="16" thickBot="1">
      <c r="A20" s="6"/>
      <c r="B20" s="11"/>
      <c r="C20" s="6"/>
      <c r="D20" s="6"/>
      <c r="E20" s="16"/>
      <c r="F20" s="11"/>
      <c r="G20" s="17"/>
      <c r="H20" s="11"/>
    </row>
    <row r="21" spans="1:8" ht="16" thickBot="1">
      <c r="A21" s="6"/>
      <c r="B21" s="11"/>
      <c r="C21" s="6"/>
      <c r="D21" s="6"/>
      <c r="E21" s="16"/>
      <c r="F21" s="11"/>
      <c r="G21" s="17"/>
      <c r="H21" s="11"/>
    </row>
    <row r="22" spans="1:8" ht="31" thickBot="1">
      <c r="A22" s="2" t="s">
        <v>14</v>
      </c>
      <c r="B22" s="11"/>
      <c r="C22" s="6"/>
      <c r="D22" s="6"/>
      <c r="E22" s="16"/>
      <c r="F22" s="11"/>
      <c r="G22" s="17"/>
      <c r="H22" s="11"/>
    </row>
    <row r="23" spans="1:8" ht="91" thickBot="1">
      <c r="A23" s="6" t="s">
        <v>15</v>
      </c>
      <c r="B23" s="20">
        <v>2640</v>
      </c>
      <c r="C23" s="6"/>
      <c r="D23" s="6"/>
      <c r="E23" s="16"/>
      <c r="F23" s="11"/>
      <c r="G23" s="17"/>
      <c r="H23" s="11"/>
    </row>
    <row r="24" spans="1:8" ht="46" thickBot="1">
      <c r="A24" s="6" t="s">
        <v>16</v>
      </c>
      <c r="B24" s="20">
        <f>B23*0.07</f>
        <v>184.8</v>
      </c>
      <c r="C24" s="6"/>
      <c r="D24" s="6"/>
      <c r="E24" s="16"/>
      <c r="F24" s="11"/>
      <c r="G24" s="17"/>
      <c r="H24" s="11"/>
    </row>
    <row r="25" spans="1:8" ht="31" thickBot="1">
      <c r="A25" s="6" t="s">
        <v>17</v>
      </c>
      <c r="B25" s="20">
        <v>135</v>
      </c>
      <c r="C25" s="6"/>
      <c r="D25" s="6"/>
      <c r="E25" s="16"/>
      <c r="F25" s="11"/>
      <c r="G25" s="17"/>
      <c r="H25" s="11"/>
    </row>
    <row r="26" spans="1:8" ht="46" thickBot="1">
      <c r="A26" s="6" t="s">
        <v>18</v>
      </c>
      <c r="B26" s="17">
        <v>1200</v>
      </c>
      <c r="C26" s="6"/>
      <c r="D26" s="6"/>
      <c r="E26" s="16"/>
      <c r="F26" s="11"/>
      <c r="G26" s="17"/>
      <c r="H26" s="11"/>
    </row>
    <row r="27" spans="1:8" ht="16" thickBot="1">
      <c r="A27" s="1"/>
      <c r="B27" s="1"/>
      <c r="C27" s="6"/>
      <c r="D27" s="6"/>
      <c r="E27" s="21"/>
      <c r="F27" s="1"/>
      <c r="G27" s="5"/>
      <c r="H27" s="1"/>
    </row>
    <row r="28" spans="1:8" ht="31" thickBot="1">
      <c r="A28" s="22" t="s">
        <v>19</v>
      </c>
      <c r="B28" s="23">
        <f>SUM(B23:B26)</f>
        <v>4159.8</v>
      </c>
      <c r="C28" s="6"/>
      <c r="D28" s="6"/>
      <c r="E28" s="21"/>
      <c r="F28" s="1"/>
      <c r="G28" s="5"/>
      <c r="H28" s="1"/>
    </row>
    <row r="29" spans="1:8" ht="16" thickBot="1">
      <c r="A29" s="1"/>
      <c r="B29" s="1"/>
      <c r="C29" s="6"/>
      <c r="D29" s="6"/>
      <c r="E29" s="21"/>
      <c r="F29" s="1"/>
      <c r="G29" s="5"/>
      <c r="H29" s="1"/>
    </row>
    <row r="30" spans="1:8" ht="16" thickBot="1">
      <c r="A30" s="1"/>
      <c r="B30" s="1"/>
      <c r="C30" s="6"/>
      <c r="D30" s="6"/>
      <c r="E30" s="21"/>
      <c r="F30" s="1"/>
      <c r="G30" s="5"/>
      <c r="H30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6:V39"/>
  <sheetViews>
    <sheetView topLeftCell="A2" workbookViewId="0">
      <selection activeCell="L13" sqref="L13"/>
    </sheetView>
  </sheetViews>
  <sheetFormatPr baseColWidth="10" defaultRowHeight="15" x14ac:dyDescent="0"/>
  <cols>
    <col min="1" max="1" width="19.5" bestFit="1" customWidth="1"/>
    <col min="2" max="2" width="17" bestFit="1" customWidth="1"/>
    <col min="5" max="5" width="10.83203125" style="60"/>
    <col min="6" max="6" width="10.83203125" style="27"/>
    <col min="7" max="8" width="10.83203125" style="60"/>
    <col min="9" max="9" width="10.83203125" style="27"/>
    <col min="10" max="10" width="12" style="27" bestFit="1" customWidth="1"/>
    <col min="11" max="12" width="10.83203125" style="42"/>
    <col min="13" max="13" width="10.83203125" style="39"/>
    <col min="14" max="14" width="12.1640625" customWidth="1"/>
    <col min="16" max="16" width="17.5" customWidth="1"/>
    <col min="17" max="17" width="13" bestFit="1" customWidth="1"/>
  </cols>
  <sheetData>
    <row r="6" spans="1:22" ht="16" thickBot="1">
      <c r="C6">
        <v>2016</v>
      </c>
      <c r="N6" s="24">
        <v>2015</v>
      </c>
    </row>
    <row r="7" spans="1:22" ht="31" thickBot="1">
      <c r="A7" s="1"/>
      <c r="B7" s="1" t="s">
        <v>39</v>
      </c>
      <c r="C7" s="1" t="s">
        <v>25</v>
      </c>
      <c r="D7" s="1"/>
      <c r="E7" s="21" t="s">
        <v>43</v>
      </c>
      <c r="F7" s="28" t="s">
        <v>44</v>
      </c>
      <c r="G7" s="21" t="s">
        <v>40</v>
      </c>
      <c r="H7" s="21" t="s">
        <v>46</v>
      </c>
      <c r="I7" s="28" t="s">
        <v>45</v>
      </c>
      <c r="J7" s="28" t="s">
        <v>32</v>
      </c>
      <c r="K7" s="42" t="s">
        <v>26</v>
      </c>
      <c r="L7" s="42" t="s">
        <v>38</v>
      </c>
      <c r="M7" s="37"/>
      <c r="N7" s="2" t="s">
        <v>1</v>
      </c>
      <c r="O7" s="2" t="s">
        <v>2</v>
      </c>
      <c r="P7" s="3" t="s">
        <v>3</v>
      </c>
      <c r="Q7" s="4" t="s">
        <v>35</v>
      </c>
      <c r="R7" s="5" t="s">
        <v>31</v>
      </c>
      <c r="U7" s="24" t="s">
        <v>20</v>
      </c>
    </row>
    <row r="8" spans="1:22" s="51" customFormat="1" ht="16" thickBot="1">
      <c r="A8" s="46" t="s">
        <v>24</v>
      </c>
      <c r="B8" s="46"/>
      <c r="C8" s="47">
        <v>35000</v>
      </c>
      <c r="D8" s="58"/>
      <c r="E8" s="61"/>
      <c r="F8" s="48"/>
      <c r="G8" s="61"/>
      <c r="H8" s="61"/>
      <c r="I8" s="48">
        <f>C8/C17*100</f>
        <v>2.3777173913043481</v>
      </c>
      <c r="J8" s="48">
        <f t="shared" ref="J8" si="0">(I8*0.01)*4625</f>
        <v>109.96942934782611</v>
      </c>
      <c r="K8" s="49">
        <v>120</v>
      </c>
      <c r="L8" s="49">
        <v>120</v>
      </c>
      <c r="M8" s="50"/>
      <c r="O8" s="52"/>
      <c r="P8" s="53"/>
      <c r="Q8" s="54">
        <v>120</v>
      </c>
      <c r="R8" s="55"/>
      <c r="S8" s="51" t="s">
        <v>37</v>
      </c>
      <c r="U8" s="56"/>
    </row>
    <row r="9" spans="1:22" s="51" customFormat="1" ht="16" thickBot="1">
      <c r="A9" s="46" t="s">
        <v>21</v>
      </c>
      <c r="B9" s="46"/>
      <c r="C9" s="47">
        <v>32000</v>
      </c>
      <c r="D9" s="58"/>
      <c r="E9" s="61"/>
      <c r="F9" s="48"/>
      <c r="G9" s="61"/>
      <c r="H9" s="61"/>
      <c r="I9" s="48">
        <f>C9/C17*100</f>
        <v>2.1739130434782608</v>
      </c>
      <c r="J9" s="48">
        <f>(I9*0.01)*4625</f>
        <v>100.54347826086956</v>
      </c>
      <c r="K9" s="49">
        <v>120</v>
      </c>
      <c r="L9" s="49">
        <v>120</v>
      </c>
      <c r="M9" s="50"/>
      <c r="O9" s="52"/>
      <c r="P9" s="53"/>
      <c r="Q9" s="54">
        <v>120</v>
      </c>
      <c r="R9" s="55"/>
      <c r="S9" s="51" t="s">
        <v>37</v>
      </c>
      <c r="U9" s="56"/>
    </row>
    <row r="10" spans="1:22" ht="16" thickBot="1">
      <c r="A10" s="6" t="s">
        <v>6</v>
      </c>
      <c r="B10" s="25">
        <v>70469</v>
      </c>
      <c r="C10" s="26">
        <v>75000</v>
      </c>
      <c r="D10" s="7"/>
      <c r="E10" s="9">
        <f>(I10*1246.08)*0.01</f>
        <v>63.489130434782602</v>
      </c>
      <c r="F10" s="59"/>
      <c r="G10" s="62"/>
      <c r="H10" s="9">
        <f>E10+G10</f>
        <v>63.489130434782602</v>
      </c>
      <c r="I10" s="30">
        <f>C10/C17*100</f>
        <v>5.0951086956521738</v>
      </c>
      <c r="J10" s="29">
        <f>(I10*0.01)*4625</f>
        <v>235.64877717391303</v>
      </c>
      <c r="K10" s="42">
        <f t="shared" ref="K10:K16" si="1">J10+50</f>
        <v>285.648777173913</v>
      </c>
      <c r="L10" s="42">
        <f>J10+50</f>
        <v>285.648777173913</v>
      </c>
      <c r="M10" s="36"/>
      <c r="N10" s="7">
        <v>73832</v>
      </c>
      <c r="O10" s="8">
        <v>6.53</v>
      </c>
      <c r="P10" s="9">
        <v>262.81299999999999</v>
      </c>
      <c r="Q10" s="9">
        <v>262.81299999999999</v>
      </c>
      <c r="R10" s="10"/>
      <c r="S10" t="s">
        <v>37</v>
      </c>
    </row>
    <row r="11" spans="1:22" ht="16" thickBot="1">
      <c r="A11" s="6" t="s">
        <v>5</v>
      </c>
      <c r="B11" s="25">
        <v>120462</v>
      </c>
      <c r="C11" s="25">
        <v>85000</v>
      </c>
      <c r="D11" s="7">
        <f t="shared" ref="D11:D15" si="2">B11-C11</f>
        <v>35462</v>
      </c>
      <c r="E11" s="9">
        <f t="shared" ref="E11:E16" si="3">(I11*1246.08)*0.01</f>
        <v>71.954347826086959</v>
      </c>
      <c r="F11" s="59">
        <f>D11/D17</f>
        <v>8.8972185842528612E-2</v>
      </c>
      <c r="G11" s="9">
        <f>F11*464.41</f>
        <v>41.319572827128717</v>
      </c>
      <c r="H11" s="9">
        <f t="shared" ref="H11:H16" si="4">E11+G11</f>
        <v>113.27392065321567</v>
      </c>
      <c r="I11" s="30">
        <f>C11/C17*100</f>
        <v>5.7744565217391308</v>
      </c>
      <c r="J11" s="29">
        <f t="shared" ref="J11:J16" si="5">(I11*0.01)*4625</f>
        <v>267.06861413043481</v>
      </c>
      <c r="K11" s="42">
        <f t="shared" si="1"/>
        <v>317.06861413043481</v>
      </c>
      <c r="M11" s="36"/>
      <c r="N11" s="7">
        <v>83936</v>
      </c>
      <c r="O11" s="8">
        <v>7.42</v>
      </c>
      <c r="P11" s="9">
        <v>298.78100000000001</v>
      </c>
      <c r="Q11" s="9">
        <v>298.78100000000001</v>
      </c>
      <c r="R11" s="10"/>
      <c r="S11" t="s">
        <v>37</v>
      </c>
      <c r="V11" s="35"/>
    </row>
    <row r="12" spans="1:22" ht="16" thickBot="1">
      <c r="A12" s="6" t="s">
        <v>9</v>
      </c>
      <c r="B12" s="25">
        <v>241626</v>
      </c>
      <c r="C12" s="25">
        <v>95000</v>
      </c>
      <c r="D12" s="7">
        <f t="shared" si="2"/>
        <v>146626</v>
      </c>
      <c r="E12" s="9">
        <f t="shared" si="3"/>
        <v>80.419565217391295</v>
      </c>
      <c r="F12" s="59">
        <f>D12/D17</f>
        <v>0.36787647964995207</v>
      </c>
      <c r="G12" s="9">
        <f t="shared" ref="G12:G15" si="6">F12*464.41</f>
        <v>170.84551591423426</v>
      </c>
      <c r="H12" s="9">
        <f t="shared" si="4"/>
        <v>251.26508113162555</v>
      </c>
      <c r="I12" s="30">
        <f>C12/C17*100</f>
        <v>6.453804347826086</v>
      </c>
      <c r="J12" s="29">
        <f>(I12*0.01)*4625</f>
        <v>298.4884510869565</v>
      </c>
      <c r="K12" s="42">
        <f t="shared" si="1"/>
        <v>348.4884510869565</v>
      </c>
      <c r="L12" s="42">
        <f>J12+50</f>
        <v>348.4884510869565</v>
      </c>
      <c r="M12" s="36"/>
      <c r="N12" s="7">
        <v>93603</v>
      </c>
      <c r="O12" s="8">
        <v>8.2799999999999994</v>
      </c>
      <c r="P12" s="9">
        <v>333.19099999999997</v>
      </c>
      <c r="Q12" s="9">
        <v>333.19099999999997</v>
      </c>
      <c r="R12" s="10"/>
      <c r="S12" t="s">
        <v>37</v>
      </c>
    </row>
    <row r="13" spans="1:22" ht="16" thickBot="1">
      <c r="A13" s="6" t="s">
        <v>7</v>
      </c>
      <c r="B13" s="25">
        <v>148613</v>
      </c>
      <c r="C13" s="25">
        <v>100000</v>
      </c>
      <c r="D13" s="7">
        <f t="shared" si="2"/>
        <v>48613</v>
      </c>
      <c r="E13" s="9">
        <f t="shared" si="3"/>
        <v>84.65217391304347</v>
      </c>
      <c r="F13" s="59">
        <f>D13/D17</f>
        <v>0.12196731347252956</v>
      </c>
      <c r="G13" s="9">
        <f t="shared" si="6"/>
        <v>56.642840049777462</v>
      </c>
      <c r="H13" s="9">
        <f t="shared" si="4"/>
        <v>141.29501396282092</v>
      </c>
      <c r="I13" s="30">
        <f>C13/C17*100</f>
        <v>6.7934782608695645</v>
      </c>
      <c r="J13" s="29">
        <f t="shared" si="5"/>
        <v>314.19836956521738</v>
      </c>
      <c r="K13" s="42">
        <f t="shared" si="1"/>
        <v>364.19836956521738</v>
      </c>
      <c r="M13" s="36"/>
      <c r="N13" s="7">
        <v>103684</v>
      </c>
      <c r="O13" s="8">
        <v>9.17</v>
      </c>
      <c r="P13" s="9">
        <v>369.07499999999999</v>
      </c>
      <c r="Q13" s="9">
        <v>369.07499999999999</v>
      </c>
      <c r="R13" s="10"/>
      <c r="S13" t="s">
        <v>37</v>
      </c>
    </row>
    <row r="14" spans="1:22" ht="16" thickBot="1">
      <c r="A14" s="6" t="s">
        <v>10</v>
      </c>
      <c r="B14" s="25">
        <v>385513</v>
      </c>
      <c r="C14" s="25">
        <v>350000</v>
      </c>
      <c r="D14" s="7">
        <f t="shared" si="2"/>
        <v>35513</v>
      </c>
      <c r="E14" s="9">
        <f t="shared" si="3"/>
        <v>296.28260869565213</v>
      </c>
      <c r="F14" s="59">
        <f>D14/D17</f>
        <v>8.9100142006252284E-2</v>
      </c>
      <c r="G14" s="9">
        <f t="shared" si="6"/>
        <v>41.378996949123625</v>
      </c>
      <c r="H14" s="9">
        <f t="shared" si="4"/>
        <v>337.66160564477576</v>
      </c>
      <c r="I14" s="30">
        <f>C14/C17*100</f>
        <v>23.777173913043477</v>
      </c>
      <c r="J14" s="29">
        <f t="shared" si="5"/>
        <v>1099.694293478261</v>
      </c>
      <c r="K14" s="42">
        <f t="shared" si="1"/>
        <v>1149.694293478261</v>
      </c>
      <c r="M14" s="36"/>
      <c r="N14" s="7">
        <v>250417</v>
      </c>
      <c r="O14" s="8">
        <v>22.15</v>
      </c>
      <c r="P14" s="9">
        <v>891.39200000000005</v>
      </c>
      <c r="Q14" s="9">
        <v>891.39200000000005</v>
      </c>
      <c r="R14" s="10"/>
      <c r="S14" t="s">
        <v>37</v>
      </c>
    </row>
    <row r="15" spans="1:22" ht="16" thickBot="1">
      <c r="A15" s="6" t="s">
        <v>11</v>
      </c>
      <c r="B15" s="25">
        <v>382360</v>
      </c>
      <c r="C15" s="25">
        <v>250000</v>
      </c>
      <c r="D15" s="7">
        <f t="shared" si="2"/>
        <v>132360</v>
      </c>
      <c r="E15" s="9">
        <f t="shared" si="3"/>
        <v>211.63043478260869</v>
      </c>
      <c r="F15" s="59">
        <f>D15/D17</f>
        <v>0.33208387902873743</v>
      </c>
      <c r="G15" s="9">
        <f t="shared" si="6"/>
        <v>154.22307425973597</v>
      </c>
      <c r="H15" s="9">
        <f t="shared" si="4"/>
        <v>365.85350904234463</v>
      </c>
      <c r="I15" s="30">
        <f>C15/C17*100</f>
        <v>16.983695652173914</v>
      </c>
      <c r="J15" s="29">
        <f t="shared" si="5"/>
        <v>785.4959239130435</v>
      </c>
      <c r="K15" s="42">
        <f t="shared" si="1"/>
        <v>835.4959239130435</v>
      </c>
      <c r="M15" s="36"/>
      <c r="N15" s="7">
        <v>115293</v>
      </c>
      <c r="O15" s="8">
        <v>10.199999999999999</v>
      </c>
      <c r="P15" s="9">
        <v>410.4</v>
      </c>
      <c r="Q15" s="9">
        <v>410.4</v>
      </c>
      <c r="R15" s="10"/>
      <c r="S15" t="s">
        <v>37</v>
      </c>
    </row>
    <row r="16" spans="1:22" ht="16" thickBot="1">
      <c r="A16" s="6" t="s">
        <v>12</v>
      </c>
      <c r="B16" s="6">
        <v>380727</v>
      </c>
      <c r="C16" s="25">
        <v>450000</v>
      </c>
      <c r="D16" s="7"/>
      <c r="E16" s="9">
        <f t="shared" si="3"/>
        <v>380.93478260869563</v>
      </c>
      <c r="F16" s="59"/>
      <c r="G16" s="62"/>
      <c r="H16" s="9">
        <f t="shared" si="4"/>
        <v>380.93478260869563</v>
      </c>
      <c r="I16" s="30">
        <f>C16/C17*100</f>
        <v>30.570652173913043</v>
      </c>
      <c r="J16" s="29">
        <f t="shared" si="5"/>
        <v>1413.8926630434783</v>
      </c>
      <c r="K16" s="42">
        <f t="shared" si="1"/>
        <v>1463.8926630434783</v>
      </c>
      <c r="M16" s="36"/>
      <c r="N16" s="7">
        <v>446832</v>
      </c>
      <c r="O16" s="8">
        <v>39.520000000000003</v>
      </c>
      <c r="P16" s="9">
        <v>1590.5540000000001</v>
      </c>
      <c r="Q16" s="9">
        <v>1590.5540000000001</v>
      </c>
      <c r="R16" s="10"/>
      <c r="S16" t="s">
        <v>37</v>
      </c>
    </row>
    <row r="17" spans="1:19" ht="16" thickBot="1">
      <c r="A17" s="2" t="s">
        <v>13</v>
      </c>
      <c r="B17" s="57">
        <f>SUM(B10:B16)</f>
        <v>1729770</v>
      </c>
      <c r="C17" s="13">
        <f>SUM(C8:C16)</f>
        <v>1472000</v>
      </c>
      <c r="D17" s="13">
        <f>SUM(D11:D15)</f>
        <v>398574</v>
      </c>
      <c r="E17" s="62">
        <f>SUM(E10:E16)</f>
        <v>1189.3630434782608</v>
      </c>
      <c r="F17" s="31">
        <f>SUM(F11:F15)</f>
        <v>1</v>
      </c>
      <c r="G17" s="62">
        <f>SUM(G10:G16)</f>
        <v>464.41000000000008</v>
      </c>
      <c r="H17" s="62">
        <f>SUM(H10:H16)</f>
        <v>1653.7730434782607</v>
      </c>
      <c r="I17" s="31">
        <f>SUM(I8:I16)</f>
        <v>100</v>
      </c>
      <c r="J17" s="31"/>
      <c r="K17" s="43">
        <f>SUM(K8:K16)</f>
        <v>5004.487092391304</v>
      </c>
      <c r="L17" s="43">
        <f>SUM(L8:L16)</f>
        <v>874.13722826086951</v>
      </c>
      <c r="M17" s="38"/>
      <c r="N17" s="13">
        <f>SUM(N9:N16)</f>
        <v>1167597</v>
      </c>
      <c r="O17" s="2"/>
      <c r="P17" s="14"/>
      <c r="Q17" s="14">
        <f>SUM(Q11:Q16)</f>
        <v>3893.393</v>
      </c>
      <c r="R17" s="15">
        <f>SUM(R11:R16)</f>
        <v>0</v>
      </c>
    </row>
    <row r="18" spans="1:19" ht="31" thickBot="1">
      <c r="A18" s="6"/>
      <c r="B18" s="6"/>
      <c r="C18" s="11"/>
      <c r="D18" s="11"/>
      <c r="E18" s="16"/>
      <c r="F18" s="32"/>
      <c r="G18" s="16" t="s">
        <v>47</v>
      </c>
      <c r="H18" s="16">
        <v>1710.49</v>
      </c>
      <c r="I18" s="32"/>
      <c r="J18" s="32"/>
      <c r="K18" s="44"/>
      <c r="L18" s="44"/>
      <c r="M18" s="40"/>
      <c r="N18" s="8"/>
      <c r="O18" s="6"/>
      <c r="P18" s="16"/>
      <c r="Q18" s="11"/>
      <c r="R18" s="17"/>
    </row>
    <row r="19" spans="1:19" ht="16" thickBot="1">
      <c r="A19" s="18" t="s">
        <v>34</v>
      </c>
      <c r="B19" s="18"/>
      <c r="C19" s="26">
        <v>1000000</v>
      </c>
      <c r="D19" s="26"/>
      <c r="E19" s="16"/>
      <c r="F19" s="32"/>
      <c r="G19" s="16" t="s">
        <v>48</v>
      </c>
      <c r="H19" s="16">
        <f>H18-H17</f>
        <v>56.716956521739348</v>
      </c>
      <c r="I19" s="32"/>
      <c r="J19" s="32"/>
      <c r="K19" s="44"/>
      <c r="L19" s="44"/>
      <c r="M19" s="40"/>
      <c r="N19" s="25">
        <v>1000000</v>
      </c>
      <c r="O19" s="6"/>
      <c r="P19" s="19"/>
      <c r="Q19" s="6"/>
      <c r="R19" s="17"/>
    </row>
    <row r="20" spans="1:19" ht="16" thickBot="1">
      <c r="A20" s="6"/>
      <c r="B20" s="6"/>
      <c r="C20" s="11"/>
      <c r="D20" s="11"/>
      <c r="E20" s="16"/>
      <c r="F20" s="32"/>
      <c r="G20" s="16"/>
      <c r="H20" s="16"/>
      <c r="I20" s="32"/>
      <c r="J20" s="32"/>
      <c r="K20" s="44"/>
      <c r="L20" s="44"/>
      <c r="M20" s="40"/>
      <c r="N20" s="6"/>
      <c r="O20" s="6"/>
      <c r="P20" s="16"/>
      <c r="Q20" s="11"/>
      <c r="R20" s="10"/>
    </row>
    <row r="21" spans="1:19" ht="16" thickBot="1">
      <c r="A21" s="6"/>
      <c r="B21" s="6"/>
      <c r="C21" s="11"/>
      <c r="D21" s="11"/>
      <c r="E21" s="16"/>
      <c r="F21" s="32"/>
      <c r="G21" s="16"/>
      <c r="H21" s="16"/>
      <c r="I21" s="32"/>
      <c r="J21" s="32"/>
      <c r="K21" s="44"/>
      <c r="L21" s="44"/>
      <c r="M21" s="40"/>
      <c r="N21" s="6"/>
      <c r="O21" s="6"/>
      <c r="P21" s="9"/>
      <c r="Q21" s="8"/>
      <c r="R21" s="17"/>
    </row>
    <row r="22" spans="1:19" ht="16" thickBot="1">
      <c r="A22" s="6"/>
      <c r="B22" s="6"/>
      <c r="C22" s="11"/>
      <c r="D22" s="11"/>
      <c r="E22" s="16"/>
      <c r="F22" s="32"/>
      <c r="G22" s="16"/>
      <c r="H22" s="16"/>
      <c r="I22" s="32"/>
      <c r="J22" s="32"/>
      <c r="K22" s="44"/>
      <c r="L22" s="44"/>
      <c r="M22" s="40"/>
      <c r="N22" s="6"/>
      <c r="O22" s="6"/>
      <c r="P22" s="16"/>
      <c r="Q22" s="11"/>
      <c r="R22" s="17"/>
    </row>
    <row r="23" spans="1:19" ht="16" thickBot="1">
      <c r="A23" s="6"/>
      <c r="B23" s="6"/>
      <c r="C23" s="11"/>
      <c r="D23" s="11"/>
      <c r="E23" s="16"/>
      <c r="F23" s="32"/>
      <c r="G23" s="16"/>
      <c r="H23" s="16"/>
      <c r="I23" s="32"/>
      <c r="J23" s="32"/>
      <c r="K23" s="44"/>
      <c r="L23" s="44"/>
      <c r="M23" s="40"/>
      <c r="N23" s="6"/>
      <c r="O23" s="6"/>
      <c r="P23" s="16"/>
      <c r="Q23" s="11"/>
      <c r="R23" s="17"/>
    </row>
    <row r="24" spans="1:19" ht="16" thickBot="1">
      <c r="A24" s="2" t="s">
        <v>14</v>
      </c>
      <c r="B24" s="2"/>
      <c r="C24" s="11"/>
      <c r="D24" s="11"/>
      <c r="E24" s="16"/>
      <c r="F24" s="32"/>
      <c r="G24" s="16"/>
      <c r="H24" s="16"/>
      <c r="I24" s="32"/>
      <c r="J24" s="32"/>
      <c r="K24" s="44"/>
      <c r="L24" s="44"/>
      <c r="M24" s="40"/>
      <c r="N24" s="6"/>
      <c r="O24" s="6"/>
      <c r="P24" s="16"/>
      <c r="Q24" s="11"/>
      <c r="R24" s="17"/>
    </row>
    <row r="25" spans="1:19" ht="46" thickBot="1">
      <c r="A25" s="6" t="s">
        <v>15</v>
      </c>
      <c r="B25" s="6"/>
      <c r="C25" s="20">
        <v>2640</v>
      </c>
      <c r="D25" s="20"/>
      <c r="E25" s="16"/>
      <c r="F25" s="32"/>
      <c r="G25" s="16"/>
      <c r="H25" s="16"/>
      <c r="I25" s="32"/>
      <c r="J25" s="32"/>
      <c r="K25" s="44"/>
      <c r="L25" s="44"/>
      <c r="M25" s="40"/>
      <c r="N25" s="20">
        <v>2640</v>
      </c>
      <c r="O25" s="6"/>
      <c r="P25" s="16"/>
      <c r="Q25" s="11"/>
      <c r="R25" s="17"/>
    </row>
    <row r="26" spans="1:19" ht="16" thickBot="1">
      <c r="A26" s="6" t="s">
        <v>16</v>
      </c>
      <c r="B26" s="6"/>
      <c r="C26" s="32">
        <f>L17*0.07</f>
        <v>61.189605978260872</v>
      </c>
      <c r="D26" s="32"/>
      <c r="E26" s="16"/>
      <c r="F26" s="32"/>
      <c r="G26" s="16"/>
      <c r="H26" s="16"/>
      <c r="I26" s="32"/>
      <c r="J26" s="32"/>
      <c r="N26" s="20">
        <f>Q17*0.07</f>
        <v>272.53751000000005</v>
      </c>
      <c r="O26" s="6"/>
      <c r="P26" s="16"/>
      <c r="Q26" s="16"/>
      <c r="R26" s="17"/>
    </row>
    <row r="27" spans="1:19" ht="16" thickBot="1">
      <c r="A27" s="6" t="s">
        <v>33</v>
      </c>
      <c r="B27" s="34">
        <v>1710.49</v>
      </c>
      <c r="C27" s="28">
        <f>(C17-C19)*0.0022</f>
        <v>1038.4000000000001</v>
      </c>
      <c r="D27" s="28"/>
      <c r="E27" s="21"/>
      <c r="F27" s="28"/>
      <c r="G27" s="21"/>
      <c r="H27" s="21"/>
      <c r="N27" s="20">
        <v>1019.29</v>
      </c>
      <c r="O27" s="6"/>
      <c r="P27" s="16"/>
      <c r="Q27" s="11"/>
      <c r="R27" s="17"/>
    </row>
    <row r="28" spans="1:19" ht="16" thickBot="1">
      <c r="A28" s="6" t="s">
        <v>28</v>
      </c>
      <c r="B28" s="34"/>
      <c r="C28" s="28">
        <v>1200</v>
      </c>
      <c r="D28" s="28"/>
      <c r="E28" s="21"/>
      <c r="F28" s="28"/>
      <c r="G28" s="21"/>
      <c r="H28" s="21"/>
      <c r="N28" s="17">
        <v>0</v>
      </c>
      <c r="O28" s="6"/>
      <c r="P28" s="16"/>
      <c r="Q28" s="11"/>
      <c r="R28" s="17"/>
      <c r="S28">
        <f>25%*4625</f>
        <v>1156.25</v>
      </c>
    </row>
    <row r="29" spans="1:19" ht="16" thickBot="1">
      <c r="A29" s="1"/>
      <c r="B29" s="1"/>
      <c r="N29" s="1"/>
      <c r="O29" s="6"/>
      <c r="P29" s="21"/>
      <c r="Q29" s="1"/>
      <c r="R29" s="5"/>
    </row>
    <row r="30" spans="1:19" ht="16" thickBot="1">
      <c r="A30" s="22" t="s">
        <v>29</v>
      </c>
      <c r="B30" s="22"/>
      <c r="C30" s="23">
        <f>SUM(C25:C28)</f>
        <v>4939.5896059782608</v>
      </c>
      <c r="D30" s="23"/>
      <c r="E30" s="3"/>
      <c r="F30" s="33"/>
      <c r="G30" s="3"/>
      <c r="H30" s="3"/>
      <c r="I30" s="33"/>
      <c r="J30" s="33"/>
      <c r="K30" s="45"/>
      <c r="L30" s="45"/>
      <c r="M30" s="41"/>
      <c r="N30" s="23">
        <f>SUM(N25:N28)</f>
        <v>3931.8275100000001</v>
      </c>
      <c r="O30" s="6"/>
      <c r="P30" s="21"/>
      <c r="Q30" s="28"/>
      <c r="R30" s="5"/>
    </row>
    <row r="31" spans="1:19">
      <c r="A31" s="22"/>
      <c r="B31" s="22"/>
      <c r="C31" s="23"/>
      <c r="D31" s="23"/>
      <c r="E31" s="3"/>
      <c r="F31" s="33"/>
      <c r="G31" s="3"/>
      <c r="H31" s="3"/>
      <c r="I31" s="33"/>
      <c r="J31" s="33"/>
      <c r="K31" s="45"/>
      <c r="L31" s="45"/>
      <c r="M31" s="41"/>
      <c r="N31" s="23"/>
      <c r="O31" s="34"/>
      <c r="P31" s="21"/>
      <c r="Q31" s="1"/>
      <c r="R31" s="5"/>
    </row>
    <row r="32" spans="1:19">
      <c r="A32" s="22" t="s">
        <v>30</v>
      </c>
      <c r="B32" s="22"/>
      <c r="C32" s="23">
        <f>L17-C30</f>
        <v>-4065.4523777173913</v>
      </c>
      <c r="D32" s="23"/>
      <c r="E32" s="3"/>
      <c r="F32" s="33"/>
      <c r="G32" s="3"/>
      <c r="H32" s="3"/>
      <c r="I32" s="33"/>
      <c r="J32" s="33"/>
      <c r="K32" s="45"/>
      <c r="L32" s="45"/>
      <c r="M32" s="41"/>
      <c r="N32" s="23">
        <f>Q17-N30</f>
        <v>-38.434510000000046</v>
      </c>
      <c r="O32" s="34"/>
      <c r="P32" s="21"/>
      <c r="Q32" s="21"/>
      <c r="R32" s="5"/>
    </row>
    <row r="34" spans="1:15">
      <c r="A34" t="s">
        <v>27</v>
      </c>
    </row>
    <row r="35" spans="1:15">
      <c r="A35" t="s">
        <v>36</v>
      </c>
    </row>
    <row r="37" spans="1:15">
      <c r="B37" t="s">
        <v>41</v>
      </c>
      <c r="C37" t="s">
        <v>42</v>
      </c>
    </row>
    <row r="38" spans="1:15">
      <c r="A38">
        <f>472*0.22</f>
        <v>103.84</v>
      </c>
      <c r="B38">
        <f>103.84*12</f>
        <v>1246.08</v>
      </c>
      <c r="C38">
        <v>464.41</v>
      </c>
      <c r="O38" t="s">
        <v>22</v>
      </c>
    </row>
    <row r="39" spans="1:15">
      <c r="O39" t="s">
        <v>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29"/>
  <sheetViews>
    <sheetView tabSelected="1" topLeftCell="A10" workbookViewId="0">
      <selection activeCell="F12" sqref="F12"/>
    </sheetView>
  </sheetViews>
  <sheetFormatPr baseColWidth="10" defaultRowHeight="15" x14ac:dyDescent="0"/>
  <cols>
    <col min="4" max="5" width="13" bestFit="1" customWidth="1"/>
    <col min="6" max="6" width="13" customWidth="1"/>
  </cols>
  <sheetData>
    <row r="3" spans="1:13">
      <c r="C3">
        <v>2017</v>
      </c>
      <c r="G3" s="39"/>
      <c r="H3">
        <v>2016</v>
      </c>
      <c r="J3" s="27"/>
      <c r="K3" s="27"/>
      <c r="L3" s="42"/>
      <c r="M3" s="39"/>
    </row>
    <row r="4" spans="1:13">
      <c r="A4" s="1"/>
      <c r="B4" s="1" t="s">
        <v>50</v>
      </c>
      <c r="C4" s="1" t="s">
        <v>51</v>
      </c>
      <c r="D4" s="1" t="s">
        <v>52</v>
      </c>
      <c r="E4" s="1" t="s">
        <v>26</v>
      </c>
      <c r="F4" s="1" t="s">
        <v>55</v>
      </c>
      <c r="G4" s="37"/>
      <c r="H4" s="1" t="s">
        <v>50</v>
      </c>
      <c r="I4" s="1" t="s">
        <v>25</v>
      </c>
      <c r="J4" s="28" t="s">
        <v>49</v>
      </c>
      <c r="K4" s="28" t="s">
        <v>32</v>
      </c>
      <c r="L4" s="42" t="s">
        <v>26</v>
      </c>
      <c r="M4" s="37"/>
    </row>
    <row r="5" spans="1:13" ht="16" thickBot="1">
      <c r="B5" t="s">
        <v>54</v>
      </c>
      <c r="G5" s="39"/>
      <c r="H5" t="s">
        <v>53</v>
      </c>
      <c r="J5" s="27"/>
      <c r="K5" s="27"/>
      <c r="L5" s="42"/>
      <c r="M5" s="39"/>
    </row>
    <row r="6" spans="1:13" ht="16" thickBot="1">
      <c r="A6" s="6" t="s">
        <v>5</v>
      </c>
      <c r="B6" s="6"/>
      <c r="C6" s="25">
        <v>170000</v>
      </c>
      <c r="D6" s="30">
        <f>(C6/C13)*100</f>
        <v>8.0037664783427491</v>
      </c>
      <c r="E6" s="65">
        <f>(D6*0.01)*C24</f>
        <v>570.06026365348407</v>
      </c>
      <c r="F6" s="66"/>
      <c r="G6" s="36"/>
      <c r="H6" s="25">
        <v>120462</v>
      </c>
      <c r="I6" s="25">
        <v>85000</v>
      </c>
      <c r="J6" s="30">
        <f>I6/I13*100</f>
        <v>6.0498220640569391</v>
      </c>
      <c r="K6" s="29">
        <f>(J6*0.01)*4625</f>
        <v>279.80427046263344</v>
      </c>
      <c r="L6" s="42">
        <v>317</v>
      </c>
      <c r="M6" s="36"/>
    </row>
    <row r="7" spans="1:13" ht="16" thickBot="1">
      <c r="A7" s="6" t="s">
        <v>6</v>
      </c>
      <c r="B7" s="6"/>
      <c r="C7" s="25">
        <v>90000</v>
      </c>
      <c r="D7" s="30">
        <f>(C7/C13)*100</f>
        <v>4.2372881355932197</v>
      </c>
      <c r="E7" s="65">
        <f>(D7*0.01)*C24</f>
        <v>301.79661016949149</v>
      </c>
      <c r="F7" s="66"/>
      <c r="G7" s="36"/>
      <c r="H7" s="25">
        <v>70469</v>
      </c>
      <c r="I7" s="26">
        <v>75000</v>
      </c>
      <c r="J7" s="30">
        <f>I7/I13*100</f>
        <v>5.3380782918149468</v>
      </c>
      <c r="K7" s="29">
        <f>(J7*0.01)*4625</f>
        <v>246.88612099644129</v>
      </c>
      <c r="L7" s="42">
        <v>286</v>
      </c>
      <c r="M7" s="36"/>
    </row>
    <row r="8" spans="1:13" ht="16" thickBot="1">
      <c r="A8" s="6" t="s">
        <v>7</v>
      </c>
      <c r="B8" s="6"/>
      <c r="C8" s="25">
        <v>214000</v>
      </c>
      <c r="D8" s="30">
        <f>(C8/C13)*100</f>
        <v>10.07532956685499</v>
      </c>
      <c r="E8" s="65">
        <f>(D8*0.01)*C24</f>
        <v>717.60527306967992</v>
      </c>
      <c r="F8" s="66">
        <v>732</v>
      </c>
      <c r="G8" s="36"/>
      <c r="H8" s="25">
        <v>148613</v>
      </c>
      <c r="I8" s="25">
        <v>100000</v>
      </c>
      <c r="J8" s="30">
        <f>I8/I13*100</f>
        <v>7.1174377224199299</v>
      </c>
      <c r="K8" s="29">
        <f>(J8*0.01)*4625</f>
        <v>329.18149466192176</v>
      </c>
      <c r="L8" s="42">
        <v>364</v>
      </c>
      <c r="M8" s="36"/>
    </row>
    <row r="9" spans="1:13" ht="16" thickBot="1">
      <c r="A9" s="6" t="s">
        <v>9</v>
      </c>
      <c r="B9" s="6"/>
      <c r="C9" s="25">
        <v>250000</v>
      </c>
      <c r="D9" s="30">
        <f>(C9/C13)*100</f>
        <v>11.770244821092279</v>
      </c>
      <c r="E9" s="65">
        <f>(D9*0.01)*C24</f>
        <v>838.32391713747654</v>
      </c>
      <c r="F9" s="66"/>
      <c r="G9" s="36"/>
      <c r="H9" s="25">
        <v>241626</v>
      </c>
      <c r="I9" s="25">
        <v>95000</v>
      </c>
      <c r="J9" s="30">
        <f>I9/I13*100</f>
        <v>6.7615658362989333</v>
      </c>
      <c r="K9" s="29">
        <f>(J9*0.01)*4625</f>
        <v>312.72241992882562</v>
      </c>
      <c r="L9" s="42">
        <v>348</v>
      </c>
      <c r="M9" s="36"/>
    </row>
    <row r="10" spans="1:13" ht="16" thickBot="1">
      <c r="A10" s="6" t="s">
        <v>10</v>
      </c>
      <c r="B10" s="6"/>
      <c r="C10" s="25">
        <v>500000</v>
      </c>
      <c r="D10" s="30">
        <f>(C10/C13)*100</f>
        <v>23.540489642184557</v>
      </c>
      <c r="E10" s="65">
        <f>(D10*0.01)*C24</f>
        <v>1676.6478342749531</v>
      </c>
      <c r="F10" s="66"/>
      <c r="G10" s="36"/>
      <c r="H10" s="25">
        <v>385513</v>
      </c>
      <c r="I10" s="25">
        <v>350000</v>
      </c>
      <c r="J10" s="30">
        <f>I10/I13*100</f>
        <v>24.911032028469752</v>
      </c>
      <c r="K10" s="29">
        <f t="shared" ref="K10:K12" si="0">(J10*0.01)*4625</f>
        <v>1152.135231316726</v>
      </c>
      <c r="L10" s="42">
        <v>1150</v>
      </c>
      <c r="M10" s="36"/>
    </row>
    <row r="11" spans="1:13" ht="31" thickBot="1">
      <c r="A11" s="6" t="s">
        <v>11</v>
      </c>
      <c r="B11" s="6"/>
      <c r="C11" s="25">
        <v>400000</v>
      </c>
      <c r="D11" s="30">
        <f>(C11/C13)*100</f>
        <v>18.832391713747647</v>
      </c>
      <c r="E11" s="65">
        <f>(D11*0.01)*C24</f>
        <v>1341.3182674199627</v>
      </c>
      <c r="F11" s="66"/>
      <c r="G11" s="36"/>
      <c r="H11" s="25">
        <v>382360</v>
      </c>
      <c r="I11" s="25">
        <v>250000</v>
      </c>
      <c r="J11" s="30">
        <f>I11/I13*100</f>
        <v>17.793594306049823</v>
      </c>
      <c r="K11" s="29">
        <f t="shared" si="0"/>
        <v>822.95373665480429</v>
      </c>
      <c r="L11" s="42">
        <v>835</v>
      </c>
      <c r="M11" s="36"/>
    </row>
    <row r="12" spans="1:13" ht="31" thickBot="1">
      <c r="A12" s="6" t="s">
        <v>12</v>
      </c>
      <c r="B12" s="6"/>
      <c r="C12" s="25">
        <v>500000</v>
      </c>
      <c r="D12" s="30">
        <f>(C12/C13)*100</f>
        <v>23.540489642184557</v>
      </c>
      <c r="E12" s="30">
        <f>(D12*0.01)*C24</f>
        <v>1676.6478342749531</v>
      </c>
      <c r="F12" s="29"/>
      <c r="G12" s="36"/>
      <c r="H12" s="6">
        <v>380727</v>
      </c>
      <c r="I12" s="25">
        <v>450000</v>
      </c>
      <c r="J12" s="30">
        <f>I12/I13*100</f>
        <v>32.028469750889684</v>
      </c>
      <c r="K12" s="29">
        <f t="shared" si="0"/>
        <v>1481.3167259786478</v>
      </c>
      <c r="L12" s="42">
        <v>1464</v>
      </c>
      <c r="M12" s="36"/>
    </row>
    <row r="13" spans="1:13" ht="16" thickBot="1">
      <c r="A13" s="2" t="s">
        <v>13</v>
      </c>
      <c r="B13" s="2"/>
      <c r="C13" s="57">
        <f>SUM(C6:C12)</f>
        <v>2124000</v>
      </c>
      <c r="D13" s="64">
        <f>SUM(D6:D12)</f>
        <v>100</v>
      </c>
      <c r="E13" s="64">
        <f>SUM(E6:E12)</f>
        <v>7122.4000000000005</v>
      </c>
      <c r="F13" s="64"/>
      <c r="G13" s="38"/>
      <c r="H13" s="57">
        <f>SUM(H6:H12)</f>
        <v>1729770</v>
      </c>
      <c r="I13" s="13">
        <f>SUM(I6:I12)</f>
        <v>1405000</v>
      </c>
      <c r="J13" s="31">
        <f>SUM(J6:J12)</f>
        <v>100.00000000000001</v>
      </c>
      <c r="K13" s="31"/>
      <c r="L13" s="43">
        <f>SUM(L6:L12)</f>
        <v>4764</v>
      </c>
      <c r="M13" s="38"/>
    </row>
    <row r="14" spans="1:13" ht="16" thickBot="1">
      <c r="A14" s="6"/>
      <c r="B14" s="6"/>
      <c r="C14" s="6"/>
      <c r="D14" s="6"/>
      <c r="E14" s="6"/>
      <c r="F14" s="6"/>
      <c r="G14" s="40"/>
      <c r="H14" s="6"/>
      <c r="I14" s="11"/>
      <c r="J14" s="32"/>
      <c r="K14" s="32"/>
      <c r="L14" s="44"/>
      <c r="M14" s="40"/>
    </row>
    <row r="15" spans="1:13" ht="31" thickBot="1">
      <c r="A15" s="18" t="s">
        <v>34</v>
      </c>
      <c r="B15" s="18"/>
      <c r="C15" s="63">
        <v>2000000</v>
      </c>
      <c r="D15" s="18"/>
      <c r="E15" s="18"/>
      <c r="F15" s="18"/>
      <c r="G15" s="40"/>
      <c r="H15" s="18"/>
      <c r="I15" s="26">
        <v>1000000</v>
      </c>
      <c r="J15" s="32"/>
      <c r="K15" s="32"/>
      <c r="L15" s="44"/>
      <c r="M15" s="40"/>
    </row>
    <row r="16" spans="1:13" ht="16" thickBot="1">
      <c r="A16" s="6"/>
      <c r="B16" s="6"/>
      <c r="C16" s="6"/>
      <c r="D16" s="6"/>
      <c r="E16" s="6"/>
      <c r="F16" s="6"/>
      <c r="G16" s="40"/>
      <c r="H16" s="6"/>
      <c r="I16" s="11"/>
      <c r="J16" s="32"/>
      <c r="K16" s="32"/>
      <c r="L16" s="44"/>
      <c r="M16" s="40"/>
    </row>
    <row r="17" spans="1:13" ht="16" thickBot="1">
      <c r="A17" s="6"/>
      <c r="B17" s="6"/>
      <c r="C17" s="6"/>
      <c r="D17" s="6"/>
      <c r="E17" s="6"/>
      <c r="F17" s="6"/>
      <c r="G17" s="40"/>
      <c r="H17" s="6"/>
      <c r="I17" s="11"/>
      <c r="J17" s="32"/>
      <c r="K17" s="32"/>
      <c r="L17" s="44"/>
      <c r="M17" s="40"/>
    </row>
    <row r="18" spans="1:13" ht="31" thickBot="1">
      <c r="A18" s="2" t="s">
        <v>14</v>
      </c>
      <c r="B18" s="2"/>
      <c r="C18" s="2"/>
      <c r="D18" s="2"/>
      <c r="E18" s="2"/>
      <c r="F18" s="2"/>
      <c r="G18" s="40"/>
      <c r="H18" s="2"/>
      <c r="I18" s="11"/>
      <c r="J18" s="32"/>
      <c r="K18" s="32"/>
      <c r="L18" s="44"/>
      <c r="M18" s="40"/>
    </row>
    <row r="19" spans="1:13" ht="91" thickBot="1">
      <c r="A19" s="6" t="s">
        <v>15</v>
      </c>
      <c r="B19" s="6"/>
      <c r="C19" s="6">
        <v>5280</v>
      </c>
      <c r="D19" s="6"/>
      <c r="E19" s="6"/>
      <c r="F19" s="6"/>
      <c r="G19" s="40"/>
      <c r="H19" s="6"/>
      <c r="I19" s="20">
        <v>2640</v>
      </c>
      <c r="J19" s="32"/>
      <c r="K19" s="32"/>
      <c r="L19" s="44"/>
      <c r="M19" s="40"/>
    </row>
    <row r="20" spans="1:13" ht="46" thickBot="1">
      <c r="A20" s="6" t="s">
        <v>16</v>
      </c>
      <c r="B20" s="6"/>
      <c r="C20" s="6">
        <f>0.07*C19</f>
        <v>369.6</v>
      </c>
      <c r="D20" s="6"/>
      <c r="E20" s="6"/>
      <c r="F20" s="34"/>
      <c r="G20" s="39"/>
      <c r="H20" s="6"/>
      <c r="I20" s="32">
        <f>L13*0.07</f>
        <v>333.48</v>
      </c>
      <c r="J20" s="32"/>
      <c r="K20" s="32"/>
      <c r="L20" s="42"/>
      <c r="M20" s="39"/>
    </row>
    <row r="21" spans="1:13" ht="31" thickBot="1">
      <c r="A21" s="6" t="s">
        <v>33</v>
      </c>
      <c r="B21" s="34"/>
      <c r="C21" s="34">
        <f>(C13-C15)*0.0022</f>
        <v>272.8</v>
      </c>
      <c r="D21" s="34"/>
      <c r="E21" s="34"/>
      <c r="F21" s="34"/>
      <c r="G21" s="39"/>
      <c r="H21" s="34"/>
      <c r="I21" s="28">
        <f>(I13-I15)*0.0022</f>
        <v>891</v>
      </c>
      <c r="J21" s="27"/>
      <c r="K21" s="27"/>
      <c r="L21" s="42"/>
      <c r="M21" s="39"/>
    </row>
    <row r="22" spans="1:13" ht="31" thickBot="1">
      <c r="A22" s="6" t="s">
        <v>28</v>
      </c>
      <c r="B22" s="34"/>
      <c r="C22" s="34">
        <v>1200</v>
      </c>
      <c r="D22" s="34"/>
      <c r="E22" s="34"/>
      <c r="F22" s="34"/>
      <c r="G22" s="39"/>
      <c r="H22" s="34"/>
      <c r="I22" s="28">
        <v>1000</v>
      </c>
      <c r="J22" s="27"/>
      <c r="K22" s="27"/>
      <c r="L22" s="42"/>
      <c r="M22" s="39"/>
    </row>
    <row r="23" spans="1:13">
      <c r="A23" s="1"/>
      <c r="B23" s="1"/>
      <c r="C23" s="1"/>
      <c r="D23" s="1"/>
      <c r="E23" s="1"/>
      <c r="F23" s="1"/>
      <c r="G23" s="39"/>
      <c r="H23" s="1"/>
      <c r="J23" s="27"/>
      <c r="K23" s="27"/>
      <c r="L23" s="42"/>
      <c r="M23" s="39"/>
    </row>
    <row r="24" spans="1:13" ht="30">
      <c r="A24" s="22" t="s">
        <v>29</v>
      </c>
      <c r="B24" s="22"/>
      <c r="C24" s="22">
        <f>SUM(C19:C22)</f>
        <v>7122.4000000000005</v>
      </c>
      <c r="D24" s="22"/>
      <c r="E24" s="22"/>
      <c r="F24" s="22"/>
      <c r="G24" s="41"/>
      <c r="H24" s="22"/>
      <c r="I24" s="23">
        <f>SUM(I19:I22)</f>
        <v>4864.4799999999996</v>
      </c>
      <c r="J24" s="33"/>
      <c r="K24" s="33"/>
      <c r="L24" s="45"/>
      <c r="M24" s="41"/>
    </row>
    <row r="25" spans="1:13">
      <c r="A25" s="22"/>
      <c r="B25" s="22"/>
      <c r="C25" s="22"/>
      <c r="D25" s="22"/>
      <c r="E25" s="22"/>
      <c r="F25" s="22"/>
      <c r="G25" s="41"/>
      <c r="H25" s="22"/>
      <c r="I25" s="23"/>
      <c r="J25" s="33"/>
      <c r="K25" s="33"/>
      <c r="L25" s="45"/>
      <c r="M25" s="41"/>
    </row>
    <row r="26" spans="1:13" ht="30">
      <c r="A26" s="22" t="s">
        <v>30</v>
      </c>
      <c r="B26" s="22"/>
      <c r="C26" s="22"/>
      <c r="D26" s="22"/>
      <c r="E26" s="22"/>
      <c r="F26" s="22"/>
      <c r="G26" s="41"/>
      <c r="H26" s="22"/>
      <c r="I26" s="23">
        <f>L13-I24</f>
        <v>-100.47999999999956</v>
      </c>
      <c r="J26" s="33"/>
      <c r="K26" s="33"/>
      <c r="L26" s="45"/>
      <c r="M26" s="41"/>
    </row>
    <row r="27" spans="1:13">
      <c r="G27" s="39"/>
      <c r="J27" s="27"/>
      <c r="K27" s="27"/>
      <c r="L27" s="42"/>
      <c r="M27" s="39"/>
    </row>
    <row r="28" spans="1:13">
      <c r="A28" t="s">
        <v>27</v>
      </c>
      <c r="G28" s="39"/>
      <c r="J28" s="27"/>
      <c r="K28" s="27"/>
      <c r="L28" s="42"/>
      <c r="M28" s="39"/>
    </row>
    <row r="29" spans="1:13">
      <c r="A29" t="s">
        <v>36</v>
      </c>
      <c r="G29" s="39"/>
      <c r="J29" s="27"/>
      <c r="K29" s="27"/>
      <c r="L29" s="42"/>
      <c r="M29" s="39"/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2016</vt:lpstr>
      <vt:lpstr>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2015-07-09T22:33:41Z</dcterms:created>
  <dcterms:modified xsi:type="dcterms:W3CDTF">2017-02-18T23:27:53Z</dcterms:modified>
</cp:coreProperties>
</file>