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6180" windowWidth="23064" windowHeight="3132"/>
  </bookViews>
  <sheets>
    <sheet name="Month" sheetId="1" r:id="rId1"/>
    <sheet name="Project" sheetId="5" r:id="rId2"/>
    <sheet name="Detail" sheetId="6" r:id="rId3"/>
    <sheet name="2014" sheetId="4" r:id="rId4"/>
    <sheet name="Sheet2" sheetId="2" state="hidden" r:id="rId5"/>
    <sheet name="Sheet3" sheetId="3" state="hidden" r:id="rId6"/>
  </sheets>
  <definedNames>
    <definedName name="_xlnm._FilterDatabase" localSheetId="2" hidden="1">Detail!$G$4:$Q$114</definedName>
    <definedName name="_xlnm._FilterDatabase" localSheetId="0" hidden="1">Month!$I$4:$Q$46</definedName>
    <definedName name="_xlnm._FilterDatabase" localSheetId="1" hidden="1">Project!$I$4:$S$46</definedName>
    <definedName name="_xlnm.Print_Titles" localSheetId="2">Detail!$A:$E,Detail!$4:$4</definedName>
    <definedName name="_xlnm.Print_Titles" localSheetId="0">Month!$A:$H,Month!$4:$4</definedName>
    <definedName name="_xlnm.Print_Titles" localSheetId="1">Project!$A:$H,Project!$4:$4</definedName>
    <definedName name="QBCANSUPPORTUPDATE" localSheetId="2">FALSE</definedName>
    <definedName name="QBCANSUPPORTUPDATE" localSheetId="0">FALSE</definedName>
    <definedName name="QBCANSUPPORTUPDATE" localSheetId="1">FALSE</definedName>
    <definedName name="QBCOMPANYFILENAME" localSheetId="2">"\\mjm-rds01\Company Files\Mother Jones Magazine.QBW"</definedName>
    <definedName name="QBCOMPANYFILENAME" localSheetId="0">"\\mjm-rds01\Company Files\Mother Jones Magazine.QBW"</definedName>
    <definedName name="QBCOMPANYFILENAME" localSheetId="1">"\\mjm-rds01\Company Files\Mother Jones Magazine.QBW"</definedName>
    <definedName name="QBENDDATE" localSheetId="2">20150831</definedName>
    <definedName name="QBENDDATE" localSheetId="0">20150831</definedName>
    <definedName name="QBENDDATE" localSheetId="1">20150831</definedName>
    <definedName name="QBHEADERSONSCREEN" localSheetId="2">TRUE</definedName>
    <definedName name="QBHEADERSONSCREEN" localSheetId="0">TRUE</definedName>
    <definedName name="QBHEADERSONSCREEN" localSheetId="1">TRUE</definedName>
    <definedName name="QBMETADATASIZE" localSheetId="2">0</definedName>
    <definedName name="QBMETADATASIZE" localSheetId="0">0</definedName>
    <definedName name="QBMETADATASIZE" localSheetId="1">0</definedName>
    <definedName name="QBPRESERVECOLOR" localSheetId="2">TRUE</definedName>
    <definedName name="QBPRESERVECOLOR" localSheetId="0">TRUE</definedName>
    <definedName name="QBPRESERVECOLOR" localSheetId="1">TRUE</definedName>
    <definedName name="QBPRESERVEFONT" localSheetId="2">TRUE</definedName>
    <definedName name="QBPRESERVEFONT" localSheetId="0">TRUE</definedName>
    <definedName name="QBPRESERVEFONT" localSheetId="1">TRUE</definedName>
    <definedName name="QBPRESERVEROWHEIGHT" localSheetId="2">TRUE</definedName>
    <definedName name="QBPRESERVEROWHEIGHT" localSheetId="0">TRUE</definedName>
    <definedName name="QBPRESERVEROWHEIGHT" localSheetId="1">TRUE</definedName>
    <definedName name="QBPRESERVESPACE" localSheetId="2">FALSE</definedName>
    <definedName name="QBPRESERVESPACE" localSheetId="0">FALSE</definedName>
    <definedName name="QBPRESERVESPACE" localSheetId="1">FALSE</definedName>
    <definedName name="QBREPORTCOLAXIS" localSheetId="2">0</definedName>
    <definedName name="QBREPORTCOLAXIS" localSheetId="0">6</definedName>
    <definedName name="QBREPORTCOLAXIS" localSheetId="1">19</definedName>
    <definedName name="QBREPORTCOMPANYID" localSheetId="2">"96b601a6fbb74051bb3b9684992437e6"</definedName>
    <definedName name="QBREPORTCOMPANYID" localSheetId="0">"96b601a6fbb74051bb3b9684992437e6"</definedName>
    <definedName name="QBREPORTCOMPANYID" localSheetId="1">"96b601a6fbb74051bb3b9684992437e6"</definedName>
    <definedName name="QBREPORTCOMPARECOL_ANNUALBUDGET" localSheetId="2">FALSE</definedName>
    <definedName name="QBREPORTCOMPARECOL_ANNUALBUDGET" localSheetId="0">FALSE</definedName>
    <definedName name="QBREPORTCOMPARECOL_ANNUALBUDGET" localSheetId="1">FALSE</definedName>
    <definedName name="QBREPORTCOMPARECOL_AVGCOGS" localSheetId="2">FALSE</definedName>
    <definedName name="QBREPORTCOMPARECOL_AVGCOGS" localSheetId="0">FALSE</definedName>
    <definedName name="QBREPORTCOMPARECOL_AVGCOGS" localSheetId="1">FALSE</definedName>
    <definedName name="QBREPORTCOMPARECOL_AVGPRICE" localSheetId="2">FALSE</definedName>
    <definedName name="QBREPORTCOMPARECOL_AVGPRICE" localSheetId="0">FALSE</definedName>
    <definedName name="QBREPORTCOMPARECOL_AVGPRICE" localSheetId="1">FALSE</definedName>
    <definedName name="QBREPORTCOMPARECOL_BUDDIFF" localSheetId="2">FALSE</definedName>
    <definedName name="QBREPORTCOMPARECOL_BUDDIFF" localSheetId="0">FALSE</definedName>
    <definedName name="QBREPORTCOMPARECOL_BUDDIFF" localSheetId="1">FALSE</definedName>
    <definedName name="QBREPORTCOMPARECOL_BUDGET" localSheetId="2">FALSE</definedName>
    <definedName name="QBREPORTCOMPARECOL_BUDGET" localSheetId="0">FALSE</definedName>
    <definedName name="QBREPORTCOMPARECOL_BUDGET" localSheetId="1">FALSE</definedName>
    <definedName name="QBREPORTCOMPARECOL_BUDPCT" localSheetId="2">FALSE</definedName>
    <definedName name="QBREPORTCOMPARECOL_BUDPCT" localSheetId="0">FALSE</definedName>
    <definedName name="QBREPORTCOMPARECOL_BUDPCT" localSheetId="1">FALSE</definedName>
    <definedName name="QBREPORTCOMPARECOL_COGS" localSheetId="2">FALSE</definedName>
    <definedName name="QBREPORTCOMPARECOL_COGS" localSheetId="0">FALSE</definedName>
    <definedName name="QBREPORTCOMPARECOL_COGS" localSheetId="1">FALSE</definedName>
    <definedName name="QBREPORTCOMPARECOL_EXCLUDEAMOUNT" localSheetId="2">FALSE</definedName>
    <definedName name="QBREPORTCOMPARECOL_EXCLUDEAMOUNT" localSheetId="0">FALSE</definedName>
    <definedName name="QBREPORTCOMPARECOL_EXCLUDEAMOUNT" localSheetId="1">FALSE</definedName>
    <definedName name="QBREPORTCOMPARECOL_EXCLUDECURPERIOD" localSheetId="2">FALSE</definedName>
    <definedName name="QBREPORTCOMPARECOL_EXCLUDECURPERIOD" localSheetId="0">FALSE</definedName>
    <definedName name="QBREPORTCOMPARECOL_EXCLUDECURPERIOD" localSheetId="1">FALSE</definedName>
    <definedName name="QBREPORTCOMPARECOL_FORECAST" localSheetId="2">FALSE</definedName>
    <definedName name="QBREPORTCOMPARECOL_FORECAST" localSheetId="0">FALSE</definedName>
    <definedName name="QBREPORTCOMPARECOL_FORECAST" localSheetId="1">FALSE</definedName>
    <definedName name="QBREPORTCOMPARECOL_GROSSMARGIN" localSheetId="2">FALSE</definedName>
    <definedName name="QBREPORTCOMPARECOL_GROSSMARGIN" localSheetId="0">FALSE</definedName>
    <definedName name="QBREPORTCOMPARECOL_GROSSMARGIN" localSheetId="1">FALSE</definedName>
    <definedName name="QBREPORTCOMPARECOL_GROSSMARGINPCT" localSheetId="2">FALSE</definedName>
    <definedName name="QBREPORTCOMPARECOL_GROSSMARGINPCT" localSheetId="0">FALSE</definedName>
    <definedName name="QBREPORTCOMPARECOL_GROSSMARGINPCT" localSheetId="1">FALSE</definedName>
    <definedName name="QBREPORTCOMPARECOL_HOURS" localSheetId="2">FALSE</definedName>
    <definedName name="QBREPORTCOMPARECOL_HOURS" localSheetId="0">FALSE</definedName>
    <definedName name="QBREPORTCOMPARECOL_HOURS" localSheetId="1">FALSE</definedName>
    <definedName name="QBREPORTCOMPARECOL_PCTCOL" localSheetId="2">FALSE</definedName>
    <definedName name="QBREPORTCOMPARECOL_PCTCOL" localSheetId="0">FALSE</definedName>
    <definedName name="QBREPORTCOMPARECOL_PCTCOL" localSheetId="1">FALSE</definedName>
    <definedName name="QBREPORTCOMPARECOL_PCTEXPENSE" localSheetId="2">FALSE</definedName>
    <definedName name="QBREPORTCOMPARECOL_PCTEXPENSE" localSheetId="0">FALSE</definedName>
    <definedName name="QBREPORTCOMPARECOL_PCTEXPENSE" localSheetId="1">FALSE</definedName>
    <definedName name="QBREPORTCOMPARECOL_PCTINCOME" localSheetId="2">FALSE</definedName>
    <definedName name="QBREPORTCOMPARECOL_PCTINCOME" localSheetId="0">FALSE</definedName>
    <definedName name="QBREPORTCOMPARECOL_PCTINCOME" localSheetId="1">FALSE</definedName>
    <definedName name="QBREPORTCOMPARECOL_PCTOFSALES" localSheetId="2">FALSE</definedName>
    <definedName name="QBREPORTCOMPARECOL_PCTOFSALES" localSheetId="0">FALSE</definedName>
    <definedName name="QBREPORTCOMPARECOL_PCTOFSALES" localSheetId="1">FALSE</definedName>
    <definedName name="QBREPORTCOMPARECOL_PCTROW" localSheetId="2">FALSE</definedName>
    <definedName name="QBREPORTCOMPARECOL_PCTROW" localSheetId="0">FALSE</definedName>
    <definedName name="QBREPORTCOMPARECOL_PCTROW" localSheetId="1">FALSE</definedName>
    <definedName name="QBREPORTCOMPARECOL_PPDIFF" localSheetId="2">FALSE</definedName>
    <definedName name="QBREPORTCOMPARECOL_PPDIFF" localSheetId="0">FALSE</definedName>
    <definedName name="QBREPORTCOMPARECOL_PPDIFF" localSheetId="1">FALSE</definedName>
    <definedName name="QBREPORTCOMPARECOL_PPPCT" localSheetId="2">FALSE</definedName>
    <definedName name="QBREPORTCOMPARECOL_PPPCT" localSheetId="0">FALSE</definedName>
    <definedName name="QBREPORTCOMPARECOL_PPPCT" localSheetId="1">FALSE</definedName>
    <definedName name="QBREPORTCOMPARECOL_PREVPERIOD" localSheetId="2">FALSE</definedName>
    <definedName name="QBREPORTCOMPARECOL_PREVPERIOD" localSheetId="0">FALSE</definedName>
    <definedName name="QBREPORTCOMPARECOL_PREVPERIOD" localSheetId="1">FALSE</definedName>
    <definedName name="QBREPORTCOMPARECOL_PREVYEAR" localSheetId="2">FALSE</definedName>
    <definedName name="QBREPORTCOMPARECOL_PREVYEAR" localSheetId="0">FALSE</definedName>
    <definedName name="QBREPORTCOMPARECOL_PREVYEAR" localSheetId="1">FALSE</definedName>
    <definedName name="QBREPORTCOMPARECOL_PYDIFF" localSheetId="2">FALSE</definedName>
    <definedName name="QBREPORTCOMPARECOL_PYDIFF" localSheetId="0">FALSE</definedName>
    <definedName name="QBREPORTCOMPARECOL_PYDIFF" localSheetId="1">FALSE</definedName>
    <definedName name="QBREPORTCOMPARECOL_PYPCT" localSheetId="2">FALSE</definedName>
    <definedName name="QBREPORTCOMPARECOL_PYPCT" localSheetId="0">FALSE</definedName>
    <definedName name="QBREPORTCOMPARECOL_PYPCT" localSheetId="1">FALSE</definedName>
    <definedName name="QBREPORTCOMPARECOL_QTY" localSheetId="2">FALSE</definedName>
    <definedName name="QBREPORTCOMPARECOL_QTY" localSheetId="0">FALSE</definedName>
    <definedName name="QBREPORTCOMPARECOL_QTY" localSheetId="1">FALSE</definedName>
    <definedName name="QBREPORTCOMPARECOL_RATE" localSheetId="2">FALSE</definedName>
    <definedName name="QBREPORTCOMPARECOL_RATE" localSheetId="0">FALSE</definedName>
    <definedName name="QBREPORTCOMPARECOL_RATE" localSheetId="1">FALSE</definedName>
    <definedName name="QBREPORTCOMPARECOL_TRIPBILLEDMILES" localSheetId="2">FALSE</definedName>
    <definedName name="QBREPORTCOMPARECOL_TRIPBILLEDMILES" localSheetId="0">FALSE</definedName>
    <definedName name="QBREPORTCOMPARECOL_TRIPBILLEDMILES" localSheetId="1">FALSE</definedName>
    <definedName name="QBREPORTCOMPARECOL_TRIPBILLINGAMOUNT" localSheetId="2">FALSE</definedName>
    <definedName name="QBREPORTCOMPARECOL_TRIPBILLINGAMOUNT" localSheetId="0">FALSE</definedName>
    <definedName name="QBREPORTCOMPARECOL_TRIPBILLINGAMOUNT" localSheetId="1">FALSE</definedName>
    <definedName name="QBREPORTCOMPARECOL_TRIPMILES" localSheetId="2">FALSE</definedName>
    <definedName name="QBREPORTCOMPARECOL_TRIPMILES" localSheetId="0">FALSE</definedName>
    <definedName name="QBREPORTCOMPARECOL_TRIPMILES" localSheetId="1">FALSE</definedName>
    <definedName name="QBREPORTCOMPARECOL_TRIPNOTBILLABLEMILES" localSheetId="2">FALSE</definedName>
    <definedName name="QBREPORTCOMPARECOL_TRIPNOTBILLABLEMILES" localSheetId="0">FALSE</definedName>
    <definedName name="QBREPORTCOMPARECOL_TRIPNOTBILLABLEMILES" localSheetId="1">FALSE</definedName>
    <definedName name="QBREPORTCOMPARECOL_TRIPTAXDEDUCTIBLEAMOUNT" localSheetId="2">FALSE</definedName>
    <definedName name="QBREPORTCOMPARECOL_TRIPTAXDEDUCTIBLEAMOUNT" localSheetId="0">FALSE</definedName>
    <definedName name="QBREPORTCOMPARECOL_TRIPTAXDEDUCTIBLEAMOUNT" localSheetId="1">FALSE</definedName>
    <definedName name="QBREPORTCOMPARECOL_TRIPUNBILLEDMILES" localSheetId="2">FALSE</definedName>
    <definedName name="QBREPORTCOMPARECOL_TRIPUNBILLEDMILES" localSheetId="0">FALSE</definedName>
    <definedName name="QBREPORTCOMPARECOL_TRIPUNBILLEDMILES" localSheetId="1">FALSE</definedName>
    <definedName name="QBREPORTCOMPARECOL_YTD" localSheetId="2">FALSE</definedName>
    <definedName name="QBREPORTCOMPARECOL_YTD" localSheetId="0">FALSE</definedName>
    <definedName name="QBREPORTCOMPARECOL_YTD" localSheetId="1">FALSE</definedName>
    <definedName name="QBREPORTCOMPARECOL_YTDBUDGET" localSheetId="2">FALSE</definedName>
    <definedName name="QBREPORTCOMPARECOL_YTDBUDGET" localSheetId="0">FALSE</definedName>
    <definedName name="QBREPORTCOMPARECOL_YTDBUDGET" localSheetId="1">FALSE</definedName>
    <definedName name="QBREPORTCOMPARECOL_YTDPCT" localSheetId="2">FALSE</definedName>
    <definedName name="QBREPORTCOMPARECOL_YTDPCT" localSheetId="0">FALSE</definedName>
    <definedName name="QBREPORTCOMPARECOL_YTDPCT" localSheetId="1">FALSE</definedName>
    <definedName name="QBREPORTROWAXIS" localSheetId="2">12</definedName>
    <definedName name="QBREPORTROWAXIS" localSheetId="0">11</definedName>
    <definedName name="QBREPORTROWAXIS" localSheetId="1">11</definedName>
    <definedName name="QBREPORTSUBCOLAXIS" localSheetId="2">0</definedName>
    <definedName name="QBREPORTSUBCOLAXIS" localSheetId="0">0</definedName>
    <definedName name="QBREPORTSUBCOLAXIS" localSheetId="1">0</definedName>
    <definedName name="QBREPORTTYPE" localSheetId="2">230</definedName>
    <definedName name="QBREPORTTYPE" localSheetId="0">0</definedName>
    <definedName name="QBREPORTTYPE" localSheetId="1">0</definedName>
    <definedName name="QBROWHEADERS" localSheetId="2">5</definedName>
    <definedName name="QBROWHEADERS" localSheetId="0">8</definedName>
    <definedName name="QBROWHEADERS" localSheetId="1">8</definedName>
    <definedName name="QBSTARTDATE" localSheetId="2">20150701</definedName>
    <definedName name="QBSTARTDATE" localSheetId="0">20150101</definedName>
    <definedName name="QBSTARTDATE" localSheetId="1">20150101</definedName>
  </definedNames>
  <calcPr calcId="145621" calcOnSave="0"/>
</workbook>
</file>

<file path=xl/calcChain.xml><?xml version="1.0" encoding="utf-8"?>
<calcChain xmlns="http://schemas.openxmlformats.org/spreadsheetml/2006/main">
  <c r="Q111" i="6" l="1"/>
  <c r="P111" i="6"/>
  <c r="O111" i="6"/>
  <c r="Q108" i="6"/>
  <c r="P108" i="6"/>
  <c r="O108" i="6"/>
  <c r="Q104" i="6"/>
  <c r="P104" i="6"/>
  <c r="O104" i="6"/>
  <c r="Q99" i="6"/>
  <c r="P99" i="6"/>
  <c r="O99" i="6"/>
  <c r="Q84" i="6"/>
  <c r="P84" i="6"/>
  <c r="O84" i="6"/>
  <c r="Q76" i="6"/>
  <c r="P76" i="6"/>
  <c r="O76" i="6"/>
  <c r="Q72" i="6"/>
  <c r="P72" i="6"/>
  <c r="O72" i="6"/>
  <c r="Q62" i="6"/>
  <c r="Q112" i="6" s="1"/>
  <c r="Q113" i="6" s="1"/>
  <c r="P62" i="6"/>
  <c r="O62" i="6"/>
  <c r="Q58" i="6"/>
  <c r="P58" i="6"/>
  <c r="O58" i="6"/>
  <c r="Q39" i="6"/>
  <c r="P39" i="6"/>
  <c r="P112" i="6" s="1"/>
  <c r="P113" i="6" s="1"/>
  <c r="O39" i="6"/>
  <c r="O112" i="6" s="1"/>
  <c r="O113" i="6" s="1"/>
  <c r="Q33" i="6"/>
  <c r="Q34" i="6" s="1"/>
  <c r="Q32" i="6"/>
  <c r="P32" i="6"/>
  <c r="P33" i="6" s="1"/>
  <c r="P34" i="6" s="1"/>
  <c r="Q31" i="6"/>
  <c r="P31" i="6"/>
  <c r="O31" i="6"/>
  <c r="O32" i="6" s="1"/>
  <c r="O33" i="6" s="1"/>
  <c r="O34" i="6" s="1"/>
  <c r="Q18" i="6"/>
  <c r="Q19" i="6" s="1"/>
  <c r="Q17" i="6"/>
  <c r="P17" i="6"/>
  <c r="O17" i="6"/>
  <c r="Q11" i="6"/>
  <c r="P11" i="6"/>
  <c r="P18" i="6" s="1"/>
  <c r="P19" i="6" s="1"/>
  <c r="P114" i="6" s="1"/>
  <c r="O11" i="6"/>
  <c r="O18" i="6" s="1"/>
  <c r="O19" i="6" s="1"/>
  <c r="O114" i="6" s="1"/>
  <c r="Q114" i="6" l="1"/>
  <c r="Q44" i="5" l="1"/>
  <c r="M44" i="5"/>
  <c r="I44" i="5"/>
  <c r="Q43" i="5"/>
  <c r="P43" i="5"/>
  <c r="P44" i="5" s="1"/>
  <c r="M43" i="5"/>
  <c r="L43" i="5"/>
  <c r="L44" i="5" s="1"/>
  <c r="I43" i="5"/>
  <c r="R42" i="5"/>
  <c r="R43" i="5" s="1"/>
  <c r="R44" i="5" s="1"/>
  <c r="Q42" i="5"/>
  <c r="P42" i="5"/>
  <c r="O42" i="5"/>
  <c r="O43" i="5" s="1"/>
  <c r="O44" i="5" s="1"/>
  <c r="N42" i="5"/>
  <c r="N43" i="5" s="1"/>
  <c r="N44" i="5" s="1"/>
  <c r="M42" i="5"/>
  <c r="L42" i="5"/>
  <c r="K42" i="5"/>
  <c r="K43" i="5" s="1"/>
  <c r="K44" i="5" s="1"/>
  <c r="J42" i="5"/>
  <c r="J43" i="5" s="1"/>
  <c r="J44" i="5" s="1"/>
  <c r="I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Q23" i="5"/>
  <c r="M23" i="5"/>
  <c r="I23" i="5"/>
  <c r="Q22" i="5"/>
  <c r="P22" i="5"/>
  <c r="P23" i="5" s="1"/>
  <c r="M22" i="5"/>
  <c r="L22" i="5"/>
  <c r="L23" i="5" s="1"/>
  <c r="I22" i="5"/>
  <c r="R21" i="5"/>
  <c r="R22" i="5" s="1"/>
  <c r="R23" i="5" s="1"/>
  <c r="R24" i="5" s="1"/>
  <c r="R25" i="5" s="1"/>
  <c r="Q21" i="5"/>
  <c r="P21" i="5"/>
  <c r="O21" i="5"/>
  <c r="O22" i="5" s="1"/>
  <c r="O23" i="5" s="1"/>
  <c r="N21" i="5"/>
  <c r="N22" i="5" s="1"/>
  <c r="N23" i="5" s="1"/>
  <c r="N24" i="5" s="1"/>
  <c r="N25" i="5" s="1"/>
  <c r="M21" i="5"/>
  <c r="L21" i="5"/>
  <c r="K21" i="5"/>
  <c r="S21" i="5" s="1"/>
  <c r="J21" i="5"/>
  <c r="J22" i="5" s="1"/>
  <c r="J23" i="5" s="1"/>
  <c r="J24" i="5" s="1"/>
  <c r="J25" i="5" s="1"/>
  <c r="I21" i="5"/>
  <c r="S20" i="5"/>
  <c r="S19" i="5"/>
  <c r="S18" i="5"/>
  <c r="R14" i="5"/>
  <c r="Q14" i="5"/>
  <c r="Q24" i="5" s="1"/>
  <c r="Q25" i="5" s="1"/>
  <c r="N14" i="5"/>
  <c r="M14" i="5"/>
  <c r="M24" i="5" s="1"/>
  <c r="M25" i="5" s="1"/>
  <c r="J14" i="5"/>
  <c r="I14" i="5"/>
  <c r="R13" i="5"/>
  <c r="Q13" i="5"/>
  <c r="P13" i="5"/>
  <c r="P14" i="5" s="1"/>
  <c r="P24" i="5" s="1"/>
  <c r="P25" i="5" s="1"/>
  <c r="O13" i="5"/>
  <c r="O14" i="5" s="1"/>
  <c r="N13" i="5"/>
  <c r="M13" i="5"/>
  <c r="L13" i="5"/>
  <c r="L14" i="5" s="1"/>
  <c r="L24" i="5" s="1"/>
  <c r="L25" i="5" s="1"/>
  <c r="K13" i="5"/>
  <c r="K14" i="5" s="1"/>
  <c r="J13" i="5"/>
  <c r="I13" i="5"/>
  <c r="S13" i="5" s="1"/>
  <c r="S12" i="5"/>
  <c r="S11" i="5"/>
  <c r="S10" i="5"/>
  <c r="S5" i="5"/>
  <c r="K5" i="1"/>
  <c r="K47" i="1" s="1"/>
  <c r="L5" i="1" s="1"/>
  <c r="L47" i="1" s="1"/>
  <c r="M5" i="1" s="1"/>
  <c r="M47" i="1" s="1"/>
  <c r="N5" i="1" s="1"/>
  <c r="N47" i="1" s="1"/>
  <c r="O5" i="1" s="1"/>
  <c r="O47" i="1" s="1"/>
  <c r="P5" i="1" s="1"/>
  <c r="P47" i="1" s="1"/>
  <c r="J5" i="1"/>
  <c r="J47" i="1" s="1"/>
  <c r="I47" i="1"/>
  <c r="T74" i="4"/>
  <c r="H74" i="4"/>
  <c r="H73" i="4"/>
  <c r="T73" i="4" s="1"/>
  <c r="T72" i="4"/>
  <c r="Q72" i="4"/>
  <c r="H72" i="4"/>
  <c r="W47" i="4"/>
  <c r="V47" i="4"/>
  <c r="S44" i="4"/>
  <c r="O44" i="4"/>
  <c r="K44" i="4"/>
  <c r="S43" i="4"/>
  <c r="P43" i="4"/>
  <c r="P44" i="4" s="1"/>
  <c r="O43" i="4"/>
  <c r="L43" i="4"/>
  <c r="L44" i="4" s="1"/>
  <c r="K43" i="4"/>
  <c r="S42" i="4"/>
  <c r="R42" i="4"/>
  <c r="R43" i="4" s="1"/>
  <c r="R44" i="4" s="1"/>
  <c r="Q42" i="4"/>
  <c r="Q43" i="4" s="1"/>
  <c r="Q44" i="4" s="1"/>
  <c r="P42" i="4"/>
  <c r="O42" i="4"/>
  <c r="N42" i="4"/>
  <c r="N43" i="4" s="1"/>
  <c r="N44" i="4" s="1"/>
  <c r="M42" i="4"/>
  <c r="M43" i="4" s="1"/>
  <c r="M44" i="4" s="1"/>
  <c r="L42" i="4"/>
  <c r="K42" i="4"/>
  <c r="J42" i="4"/>
  <c r="J43" i="4" s="1"/>
  <c r="J44" i="4" s="1"/>
  <c r="I42" i="4"/>
  <c r="I43" i="4" s="1"/>
  <c r="I44" i="4" s="1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H28" i="4"/>
  <c r="H42" i="4" s="1"/>
  <c r="T27" i="4"/>
  <c r="S21" i="4"/>
  <c r="R21" i="4"/>
  <c r="Q21" i="4"/>
  <c r="P21" i="4"/>
  <c r="O21" i="4"/>
  <c r="N21" i="4"/>
  <c r="M21" i="4"/>
  <c r="L21" i="4"/>
  <c r="K21" i="4"/>
  <c r="J21" i="4"/>
  <c r="I21" i="4"/>
  <c r="H21" i="4"/>
  <c r="T21" i="4" s="1"/>
  <c r="T20" i="4"/>
  <c r="T19" i="4"/>
  <c r="T18" i="4"/>
  <c r="T17" i="4"/>
  <c r="P15" i="4"/>
  <c r="P22" i="4" s="1"/>
  <c r="M15" i="4"/>
  <c r="M22" i="4" s="1"/>
  <c r="M23" i="4" s="1"/>
  <c r="M45" i="4" s="1"/>
  <c r="M46" i="4" s="1"/>
  <c r="L15" i="4"/>
  <c r="L22" i="4" s="1"/>
  <c r="S14" i="4"/>
  <c r="S15" i="4" s="1"/>
  <c r="S22" i="4" s="1"/>
  <c r="R14" i="4"/>
  <c r="R15" i="4" s="1"/>
  <c r="R22" i="4" s="1"/>
  <c r="P14" i="4"/>
  <c r="O14" i="4"/>
  <c r="O15" i="4" s="1"/>
  <c r="O22" i="4" s="1"/>
  <c r="N14" i="4"/>
  <c r="N15" i="4" s="1"/>
  <c r="N22" i="4" s="1"/>
  <c r="M14" i="4"/>
  <c r="L14" i="4"/>
  <c r="K14" i="4"/>
  <c r="K15" i="4" s="1"/>
  <c r="K22" i="4" s="1"/>
  <c r="J14" i="4"/>
  <c r="J15" i="4" s="1"/>
  <c r="J22" i="4" s="1"/>
  <c r="I14" i="4"/>
  <c r="I15" i="4" s="1"/>
  <c r="I22" i="4" s="1"/>
  <c r="I23" i="4" s="1"/>
  <c r="I45" i="4" s="1"/>
  <c r="I46" i="4" s="1"/>
  <c r="H13" i="4"/>
  <c r="T13" i="4" s="1"/>
  <c r="T12" i="4"/>
  <c r="T11" i="4"/>
  <c r="Q10" i="4"/>
  <c r="Q14" i="4" s="1"/>
  <c r="Q15" i="4" s="1"/>
  <c r="Q22" i="4" s="1"/>
  <c r="H10" i="4"/>
  <c r="H14" i="4" s="1"/>
  <c r="W5" i="4"/>
  <c r="V5" i="4"/>
  <c r="T5" i="4"/>
  <c r="M5" i="4"/>
  <c r="M47" i="4" s="1"/>
  <c r="T61" i="4" s="1"/>
  <c r="I5" i="4"/>
  <c r="I47" i="4" s="1"/>
  <c r="T62" i="4" s="1"/>
  <c r="H5" i="4"/>
  <c r="P45" i="5" l="1"/>
  <c r="P46" i="5" s="1"/>
  <c r="P47" i="5"/>
  <c r="R57" i="5" s="1"/>
  <c r="M47" i="5"/>
  <c r="R56" i="5" s="1"/>
  <c r="M45" i="5"/>
  <c r="M46" i="5" s="1"/>
  <c r="J47" i="5"/>
  <c r="R60" i="5" s="1"/>
  <c r="J45" i="5"/>
  <c r="J46" i="5" s="1"/>
  <c r="N47" i="5"/>
  <c r="N45" i="5"/>
  <c r="R47" i="5"/>
  <c r="R45" i="5"/>
  <c r="S43" i="5"/>
  <c r="S44" i="5"/>
  <c r="O24" i="5"/>
  <c r="O25" i="5" s="1"/>
  <c r="S14" i="5"/>
  <c r="Q47" i="5"/>
  <c r="Q45" i="5"/>
  <c r="L45" i="5"/>
  <c r="L46" i="5" s="1"/>
  <c r="L47" i="5"/>
  <c r="R55" i="5" s="1"/>
  <c r="S42" i="5"/>
  <c r="K22" i="5"/>
  <c r="K23" i="5" s="1"/>
  <c r="K24" i="5" s="1"/>
  <c r="K25" i="5" s="1"/>
  <c r="I24" i="5"/>
  <c r="J47" i="4"/>
  <c r="T54" i="4" s="1"/>
  <c r="J23" i="4"/>
  <c r="J45" i="4" s="1"/>
  <c r="J46" i="4" s="1"/>
  <c r="S47" i="4"/>
  <c r="T63" i="4" s="1"/>
  <c r="S23" i="4"/>
  <c r="S45" i="4" s="1"/>
  <c r="S46" i="4" s="1"/>
  <c r="K47" i="4"/>
  <c r="T55" i="4" s="1"/>
  <c r="K23" i="4"/>
  <c r="K45" i="4" s="1"/>
  <c r="K46" i="4" s="1"/>
  <c r="O47" i="4"/>
  <c r="T60" i="4" s="1"/>
  <c r="O23" i="4"/>
  <c r="O45" i="4" s="1"/>
  <c r="O46" i="4" s="1"/>
  <c r="L23" i="4"/>
  <c r="L45" i="4" s="1"/>
  <c r="L46" i="4" s="1"/>
  <c r="L47" i="4"/>
  <c r="T56" i="4" s="1"/>
  <c r="T42" i="4"/>
  <c r="H43" i="4"/>
  <c r="H15" i="4"/>
  <c r="T14" i="4"/>
  <c r="Q23" i="4"/>
  <c r="Q45" i="4" s="1"/>
  <c r="Q46" i="4" s="1"/>
  <c r="Q47" i="4"/>
  <c r="T59" i="4" s="1"/>
  <c r="R47" i="4"/>
  <c r="T64" i="4" s="1"/>
  <c r="R23" i="4"/>
  <c r="R45" i="4" s="1"/>
  <c r="R46" i="4" s="1"/>
  <c r="P23" i="4"/>
  <c r="P45" i="4" s="1"/>
  <c r="P46" i="4" s="1"/>
  <c r="P47" i="4"/>
  <c r="T57" i="4" s="1"/>
  <c r="N47" i="4"/>
  <c r="T58" i="4" s="1"/>
  <c r="N23" i="4"/>
  <c r="N45" i="4" s="1"/>
  <c r="N46" i="4" s="1"/>
  <c r="T10" i="4"/>
  <c r="T28" i="4"/>
  <c r="K45" i="5" l="1"/>
  <c r="K46" i="5" s="1"/>
  <c r="K47" i="5"/>
  <c r="R54" i="5" s="1"/>
  <c r="S23" i="5"/>
  <c r="O47" i="5"/>
  <c r="O45" i="5"/>
  <c r="Q46" i="5"/>
  <c r="R61" i="5"/>
  <c r="R62" i="5"/>
  <c r="R46" i="5"/>
  <c r="I25" i="5"/>
  <c r="S24" i="5"/>
  <c r="S22" i="5"/>
  <c r="R59" i="5"/>
  <c r="N46" i="5"/>
  <c r="T43" i="4"/>
  <c r="H44" i="4"/>
  <c r="T44" i="4" s="1"/>
  <c r="T15" i="4"/>
  <c r="H22" i="4"/>
  <c r="I47" i="5" l="1"/>
  <c r="R51" i="5" s="1"/>
  <c r="R64" i="5" s="1"/>
  <c r="S25" i="5"/>
  <c r="S47" i="5" s="1"/>
  <c r="I45" i="5"/>
  <c r="R58" i="5"/>
  <c r="O46" i="5"/>
  <c r="H23" i="4"/>
  <c r="T22" i="4"/>
  <c r="H47" i="4"/>
  <c r="I46" i="5" l="1"/>
  <c r="S46" i="5" s="1"/>
  <c r="S45" i="5"/>
  <c r="T51" i="4"/>
  <c r="T47" i="4"/>
  <c r="H45" i="4"/>
  <c r="T23" i="4"/>
  <c r="H46" i="4" l="1"/>
  <c r="T46" i="4" s="1"/>
  <c r="T45" i="4"/>
  <c r="T67" i="4"/>
  <c r="V51" i="4"/>
  <c r="P42" i="1" l="1"/>
  <c r="P43" i="1" s="1"/>
  <c r="P44" i="1" s="1"/>
  <c r="O42" i="1"/>
  <c r="O43" i="1" s="1"/>
  <c r="O44" i="1" s="1"/>
  <c r="N42" i="1"/>
  <c r="N43" i="1" s="1"/>
  <c r="N44" i="1" s="1"/>
  <c r="M42" i="1"/>
  <c r="M43" i="1" s="1"/>
  <c r="M44" i="1" s="1"/>
  <c r="L42" i="1"/>
  <c r="L43" i="1" s="1"/>
  <c r="L44" i="1" s="1"/>
  <c r="K42" i="1"/>
  <c r="K43" i="1" s="1"/>
  <c r="K44" i="1" s="1"/>
  <c r="J42" i="1"/>
  <c r="J43" i="1" s="1"/>
  <c r="J44" i="1" s="1"/>
  <c r="I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P21" i="1"/>
  <c r="P22" i="1" s="1"/>
  <c r="P23" i="1" s="1"/>
  <c r="O21" i="1"/>
  <c r="O22" i="1" s="1"/>
  <c r="O23" i="1" s="1"/>
  <c r="N21" i="1"/>
  <c r="N22" i="1" s="1"/>
  <c r="N23" i="1" s="1"/>
  <c r="M21" i="1"/>
  <c r="M22" i="1" s="1"/>
  <c r="M23" i="1" s="1"/>
  <c r="L21" i="1"/>
  <c r="L22" i="1" s="1"/>
  <c r="L23" i="1" s="1"/>
  <c r="K21" i="1"/>
  <c r="K22" i="1" s="1"/>
  <c r="K23" i="1" s="1"/>
  <c r="J21" i="1"/>
  <c r="J22" i="1" s="1"/>
  <c r="J23" i="1" s="1"/>
  <c r="I21" i="1"/>
  <c r="Q20" i="1"/>
  <c r="Q19" i="1"/>
  <c r="Q18" i="1"/>
  <c r="P13" i="1"/>
  <c r="P14" i="1" s="1"/>
  <c r="O13" i="1"/>
  <c r="O14" i="1" s="1"/>
  <c r="O24" i="1" s="1"/>
  <c r="O25" i="1" s="1"/>
  <c r="O45" i="1" s="1"/>
  <c r="O46" i="1" s="1"/>
  <c r="N13" i="1"/>
  <c r="N14" i="1" s="1"/>
  <c r="N24" i="1" s="1"/>
  <c r="N25" i="1" s="1"/>
  <c r="N45" i="1" s="1"/>
  <c r="N46" i="1" s="1"/>
  <c r="M13" i="1"/>
  <c r="M14" i="1" s="1"/>
  <c r="L13" i="1"/>
  <c r="L14" i="1" s="1"/>
  <c r="K13" i="1"/>
  <c r="K14" i="1" s="1"/>
  <c r="K24" i="1" s="1"/>
  <c r="K25" i="1" s="1"/>
  <c r="K45" i="1" s="1"/>
  <c r="K46" i="1" s="1"/>
  <c r="J13" i="1"/>
  <c r="J14" i="1" s="1"/>
  <c r="J24" i="1" s="1"/>
  <c r="J25" i="1" s="1"/>
  <c r="J45" i="1" s="1"/>
  <c r="J46" i="1" s="1"/>
  <c r="I13" i="1"/>
  <c r="Q12" i="1"/>
  <c r="Q11" i="1"/>
  <c r="Q10" i="1"/>
  <c r="M24" i="1" l="1"/>
  <c r="M25" i="1" s="1"/>
  <c r="M45" i="1" s="1"/>
  <c r="M46" i="1" s="1"/>
  <c r="Q42" i="1"/>
  <c r="L24" i="1"/>
  <c r="L25" i="1" s="1"/>
  <c r="L45" i="1" s="1"/>
  <c r="L46" i="1" s="1"/>
  <c r="P24" i="1"/>
  <c r="P25" i="1" s="1"/>
  <c r="P45" i="1" s="1"/>
  <c r="P46" i="1" s="1"/>
  <c r="Q21" i="1"/>
  <c r="I22" i="1"/>
  <c r="I23" i="1" s="1"/>
  <c r="I24" i="1" s="1"/>
  <c r="Q13" i="1"/>
  <c r="I14" i="1"/>
  <c r="Q14" i="1"/>
  <c r="I43" i="1"/>
  <c r="Q23" i="1" l="1"/>
  <c r="Q22" i="1"/>
  <c r="I25" i="1"/>
  <c r="Q24" i="1"/>
  <c r="I44" i="1"/>
  <c r="Q44" i="1" s="1"/>
  <c r="Q43" i="1"/>
  <c r="I45" i="1" l="1"/>
  <c r="Q25" i="1"/>
  <c r="I46" i="1" l="1"/>
  <c r="Q46" i="1" s="1"/>
  <c r="Q45" i="1"/>
</calcChain>
</file>

<file path=xl/sharedStrings.xml><?xml version="1.0" encoding="utf-8"?>
<sst xmlns="http://schemas.openxmlformats.org/spreadsheetml/2006/main" count="643" uniqueCount="221">
  <si>
    <t>Mother Jones Magazine</t>
  </si>
  <si>
    <t>Profit &amp; Loss - TMC</t>
  </si>
  <si>
    <t>January through August 2015</t>
  </si>
  <si>
    <t>Jan 15</t>
  </si>
  <si>
    <t>Feb 15</t>
  </si>
  <si>
    <t>Mar 15</t>
  </si>
  <si>
    <t>Apr 15</t>
  </si>
  <si>
    <t>May 15</t>
  </si>
  <si>
    <t>Jun 15</t>
  </si>
  <si>
    <t>Jul 15</t>
  </si>
  <si>
    <t>Aug 15</t>
  </si>
  <si>
    <t>TOTAL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</si>
  <si>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</si>
  <si>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</si>
  <si>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</si>
  <si>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</si>
  <si>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</si>
  <si>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1104303 · Dev Temp Restr Inc  Fdtn</t>
  </si>
  <si>
    <t>1104308 · Dev Foundation Offset Release</t>
  </si>
  <si>
    <t>Total 101 · Total Major Gift</t>
  </si>
  <si>
    <t>Total 10 · Total Dev Income</t>
  </si>
  <si>
    <t>7900 · FSP Income</t>
  </si>
  <si>
    <t>71 · Total TMC Income</t>
  </si>
  <si>
    <t>710 · TMC Earned Income</t>
  </si>
  <si>
    <t>1714106 · TMC Conference Registration</t>
  </si>
  <si>
    <t>1714105 · TMC Services Income</t>
  </si>
  <si>
    <t>1714108 · TMC Membership Dues Income</t>
  </si>
  <si>
    <t>Total 710 · TMC Earned Income</t>
  </si>
  <si>
    <t>Total 71 · Total TMC Income</t>
  </si>
  <si>
    <t>Total 7900 · FSP Income</t>
  </si>
  <si>
    <t>Total Income</t>
  </si>
  <si>
    <t>Gross Profit</t>
  </si>
  <si>
    <t>Expense</t>
  </si>
  <si>
    <t>7400 · Total Sponsored Projects</t>
  </si>
  <si>
    <t>7402 · Total TMC Project Expense</t>
  </si>
  <si>
    <t>1715701 · TMC Sponsorship Fee</t>
  </si>
  <si>
    <t>1715702 · TMC Personnel</t>
  </si>
  <si>
    <t>1715709 · TMC Website Fees</t>
  </si>
  <si>
    <t>1715750 · TMC Contractor</t>
  </si>
  <si>
    <t>1715760 · TMC Conference/seminars</t>
  </si>
  <si>
    <t>1715766 · TMC Software licensing</t>
  </si>
  <si>
    <t>1715769 · TMC Bank/Credit Fees</t>
  </si>
  <si>
    <t>1715772 · TMC Postage</t>
  </si>
  <si>
    <t>1715773 · TMC Travel</t>
  </si>
  <si>
    <t>1715774 · TMC Meals/Entertainment</t>
  </si>
  <si>
    <t>1715775 · TMC Registration Fees</t>
  </si>
  <si>
    <t>1715714 · TMC Member Capacity Building</t>
  </si>
  <si>
    <t>1715779 · TMC Event</t>
  </si>
  <si>
    <t>Total 7402 · Total TMC Project Expense</t>
  </si>
  <si>
    <t>Total 7400 · Total Sponsored Projects</t>
  </si>
  <si>
    <t>Total Expense</t>
  </si>
  <si>
    <t>Net Ordinary Income</t>
  </si>
  <si>
    <t>Net Income</t>
  </si>
  <si>
    <t>January through December 2014</t>
  </si>
  <si>
    <t>TMC</t>
  </si>
  <si>
    <t>TMC-CONF</t>
  </si>
  <si>
    <t>TMC-IILABS-Metrics</t>
  </si>
  <si>
    <t>TMC-Kauai</t>
  </si>
  <si>
    <t>TMC Collab-Media Policy Project</t>
  </si>
  <si>
    <t>TMC Communications/Outreach</t>
  </si>
  <si>
    <t>TMC Meetings - Annual</t>
  </si>
  <si>
    <t>TMC Repro Justice</t>
  </si>
  <si>
    <t>TMC Vocus</t>
  </si>
  <si>
    <t>TMC What Counts</t>
  </si>
  <si>
    <t>TMC CJTI</t>
  </si>
  <si>
    <t>TMC-IILABS-LF Journal</t>
  </si>
  <si>
    <t>Total</t>
  </si>
  <si>
    <t>TMC Intern - House</t>
  </si>
  <si>
    <t>TMC Meetings - Regional</t>
  </si>
  <si>
    <t>GRANT BALANCE AS OF 01/01/2014</t>
  </si>
  <si>
    <t>1104306 · DevTemp Restr Inc PSol(&lt;$1,500)</t>
  </si>
  <si>
    <t>1714107 · TMC Sponsorship Income</t>
  </si>
  <si>
    <t>1715751 · TMC Contractor Reimbursement</t>
  </si>
  <si>
    <t>1715763 · TMC Hard/Software Non Cap</t>
  </si>
  <si>
    <t>1715768 · TMC Miscellaneous</t>
  </si>
  <si>
    <t>GRANT BALANCE AS OF 12/31/2014</t>
  </si>
  <si>
    <t>UNRESTRICTED GRANT BALANCE</t>
  </si>
  <si>
    <t>RESTRICTED PROJECTS WITH FUNDS</t>
  </si>
  <si>
    <t>TMC Meetings Annual</t>
  </si>
  <si>
    <t>TMC-Communications/Outreach</t>
  </si>
  <si>
    <t>TMC CONF</t>
  </si>
  <si>
    <t>UNRESTRICTED GRANTS USED BY PROJECTS</t>
  </si>
  <si>
    <r>
      <t xml:space="preserve"> </t>
    </r>
    <r>
      <rPr>
        <b/>
        <sz val="10"/>
        <color rgb="FFFF0000"/>
        <rFont val="Arial"/>
        <family val="2"/>
      </rPr>
      <t xml:space="preserve"> TOTAL Grant Balance as of 12/31/2014</t>
    </r>
  </si>
  <si>
    <t xml:space="preserve">Reclass releases to projects :  </t>
  </si>
  <si>
    <t xml:space="preserve">Reclass personnel to projects :  </t>
  </si>
  <si>
    <t>STARTING GRANT BALANCE</t>
  </si>
  <si>
    <t>GRANT BALANCE AT MONTH END</t>
  </si>
  <si>
    <t>TMC Meetings - Coordinate. Com.</t>
  </si>
  <si>
    <t>TMC Research</t>
  </si>
  <si>
    <t>STARTING GRANT BEGINNING  1/01/2015</t>
  </si>
  <si>
    <t>GRANT BALANCE AS OF 8/31/2015</t>
  </si>
  <si>
    <t>TMC-Research</t>
  </si>
  <si>
    <t>TMC-VOCUS</t>
  </si>
  <si>
    <r>
      <t xml:space="preserve"> </t>
    </r>
    <r>
      <rPr>
        <b/>
        <sz val="10"/>
        <color rgb="FFFF0000"/>
        <rFont val="Arial"/>
        <family val="2"/>
      </rPr>
      <t xml:space="preserve"> TOTAL Grant Balance as of 8/31/2015</t>
    </r>
  </si>
  <si>
    <t>Transaction Detail By Account</t>
  </si>
  <si>
    <t>July through August 2015</t>
  </si>
  <si>
    <t>Type</t>
  </si>
  <si>
    <t>Date</t>
  </si>
  <si>
    <t>Num</t>
  </si>
  <si>
    <t>Name</t>
  </si>
  <si>
    <t>Memo</t>
  </si>
  <si>
    <t>Class</t>
  </si>
  <si>
    <t>Clr</t>
  </si>
  <si>
    <t>Split</t>
  </si>
  <si>
    <t>Debit</t>
  </si>
  <si>
    <t>Credit</t>
  </si>
  <si>
    <t>Balance</t>
  </si>
  <si>
    <t>General Journal</t>
  </si>
  <si>
    <t>8141</t>
  </si>
  <si>
    <t>To release restricted grant income relating to TMC</t>
  </si>
  <si>
    <t>To release additional grant income related to TMC</t>
  </si>
  <si>
    <t>8345</t>
  </si>
  <si>
    <t>To release restricted grant income related to TMC</t>
  </si>
  <si>
    <t>Total 1104207 · Dev Foundation Rel Temp Restr</t>
  </si>
  <si>
    <t>Deposit</t>
  </si>
  <si>
    <t>New Venture Fund</t>
  </si>
  <si>
    <t>Media Democracy Fund</t>
  </si>
  <si>
    <t>1001011 · Operating Acct - Comerica-New</t>
  </si>
  <si>
    <t>Total 1104303 · Dev Temp Restr Inc  Fdtn</t>
  </si>
  <si>
    <t>2109</t>
  </si>
  <si>
    <t>Free Speech Radio News.</t>
  </si>
  <si>
    <t>2015 TMC Membership Dues</t>
  </si>
  <si>
    <t>23236</t>
  </si>
  <si>
    <t>The Nation Institute</t>
  </si>
  <si>
    <t>1245</t>
  </si>
  <si>
    <t>Peis</t>
  </si>
  <si>
    <t>6744</t>
  </si>
  <si>
    <t>Center for Media &amp; Democracy, Inc.</t>
  </si>
  <si>
    <t>12227</t>
  </si>
  <si>
    <t>Movement Strategy Center</t>
  </si>
  <si>
    <t>25133</t>
  </si>
  <si>
    <t>Political Research Associates</t>
  </si>
  <si>
    <t>7041</t>
  </si>
  <si>
    <t>Grist Magazine, Inc.</t>
  </si>
  <si>
    <t>Total 1714108 · TMC Membership Dues Income</t>
  </si>
  <si>
    <t>8142</t>
  </si>
  <si>
    <t>Sponsorship fee - July 2015</t>
  </si>
  <si>
    <t>1904107 · Admin Sponsorship Income</t>
  </si>
  <si>
    <t>Total 1715701 · TMC Sponsorship Fee</t>
  </si>
  <si>
    <t>7931R</t>
  </si>
  <si>
    <t>To Accrue Vacation for June 2015</t>
  </si>
  <si>
    <t>1105207 · Dev Vacation</t>
  </si>
  <si>
    <t>To Accrue Vacation PR Tax for June 2015</t>
  </si>
  <si>
    <t>8108</t>
  </si>
  <si>
    <t>Regular Earnings</t>
  </si>
  <si>
    <t>1105202 · Dev Staff Salaries</t>
  </si>
  <si>
    <t>8134</t>
  </si>
  <si>
    <t>Employer Tax Expense</t>
  </si>
  <si>
    <t>8145</t>
  </si>
  <si>
    <t>To Accrue Vacation for July 2015</t>
  </si>
  <si>
    <t>To Accrue Vacation PR Tax for July 2015</t>
  </si>
  <si>
    <t>8146</t>
  </si>
  <si>
    <t>ProSight - To record workers comp expense for July</t>
  </si>
  <si>
    <t>1105213 · Dev Insurance Staff</t>
  </si>
  <si>
    <t>8145R</t>
  </si>
  <si>
    <t>8277</t>
  </si>
  <si>
    <t>8163</t>
  </si>
  <si>
    <t>To Accrue Vacation for August 2015</t>
  </si>
  <si>
    <t>8164</t>
  </si>
  <si>
    <t>ProSight - To record workers comp expense for August</t>
  </si>
  <si>
    <t>8278</t>
  </si>
  <si>
    <t>Total 1715702 · TMC Personnel</t>
  </si>
  <si>
    <t>Bill</t>
  </si>
  <si>
    <t>Amex-JGK</t>
  </si>
  <si>
    <t>American Express Corporation</t>
  </si>
  <si>
    <t>Laughing Squid</t>
  </si>
  <si>
    <t>1002001 · A/P Trade Payables</t>
  </si>
  <si>
    <t>Total 1715709 · TMC Website Fees</t>
  </si>
  <si>
    <t>07102015C</t>
  </si>
  <si>
    <t>Charlotin, Manolia</t>
  </si>
  <si>
    <t>6/29 - 7/10, Social Media Curator</t>
  </si>
  <si>
    <t>07102015</t>
  </si>
  <si>
    <t>Inv. 07102015, 6/29 - 7/10</t>
  </si>
  <si>
    <t>07242015C</t>
  </si>
  <si>
    <t>7/13 - 7/24, Social Media Curator</t>
  </si>
  <si>
    <t>07242015</t>
  </si>
  <si>
    <t>7/13 - 7/24/15, 07242015</t>
  </si>
  <si>
    <t>08072015C</t>
  </si>
  <si>
    <t>7/27 - 8/7, Social Media Curator</t>
  </si>
  <si>
    <t>08102015</t>
  </si>
  <si>
    <t>7/27 - 8/10/15, 08102015</t>
  </si>
  <si>
    <t>08152015</t>
  </si>
  <si>
    <t>August 2015 Contractor</t>
  </si>
  <si>
    <t>08212015C</t>
  </si>
  <si>
    <t>8/10 - 8/21, Social Media Curator</t>
  </si>
  <si>
    <t>Total 1715750 · TMC Contractor</t>
  </si>
  <si>
    <t>Online News Assoc</t>
  </si>
  <si>
    <t>Alliance Comm Media</t>
  </si>
  <si>
    <t>Total 1715760 · TMC Conference/seminars</t>
  </si>
  <si>
    <t>Commuications Software</t>
  </si>
  <si>
    <t>Basecamp</t>
  </si>
  <si>
    <t>Anymeeting</t>
  </si>
  <si>
    <t>Hootsuite</t>
  </si>
  <si>
    <t>Total 1715766 · TMC Software licensing</t>
  </si>
  <si>
    <t>4241</t>
  </si>
  <si>
    <t>Quixote Foundation, Inc.</t>
  </si>
  <si>
    <t>JoEllen Kaiser Travel Reimbursement - Legacy Lab 2015</t>
  </si>
  <si>
    <t>07212015</t>
  </si>
  <si>
    <t>Harris, John E.</t>
  </si>
  <si>
    <t>Sutter Stockton Garage</t>
  </si>
  <si>
    <t>Delta- Flight (will be reiumbursed)</t>
  </si>
  <si>
    <t>Little American Hotel</t>
  </si>
  <si>
    <t>Amtrak</t>
  </si>
  <si>
    <t>AirBNB</t>
  </si>
  <si>
    <t>Delta Airlines</t>
  </si>
  <si>
    <t>Supershuttle</t>
  </si>
  <si>
    <t>2932</t>
  </si>
  <si>
    <t>Jo Ellen Green Kaiser</t>
  </si>
  <si>
    <t>Amex expense reimbursement</t>
  </si>
  <si>
    <t>Pasadena Inn</t>
  </si>
  <si>
    <t>Total 1715773 · TMC Travel</t>
  </si>
  <si>
    <t>La Mediterranee</t>
  </si>
  <si>
    <t>Cafe de la Presse</t>
  </si>
  <si>
    <t>B44</t>
  </si>
  <si>
    <t>Total 1715774 · TMC Meals/Entertainment</t>
  </si>
  <si>
    <t>Journalism that matters (via paypal)</t>
  </si>
  <si>
    <t>Total 1715775 · TMC Registration Fees</t>
  </si>
  <si>
    <t>2015.0010</t>
  </si>
  <si>
    <t>People Power Media</t>
  </si>
  <si>
    <t>Inv. 2015.0010</t>
  </si>
  <si>
    <t>Total 1715714 · TMC Member Capacity 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</si>
</sst>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#,##0.00;\-#,##0.00"/>
  </numFmts>
  <fonts count="25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000080"/>
      <name val="Arial"/>
      <family val="2"/>
    </font>
    <font>
      <b/>
      <sz val="12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i/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7030A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00008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7" fillId="0" borderId="0"/>
  </cellStyleXfs>
  <cellXfs count="107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5" fontId="6" fillId="0" borderId="0" xfId="0" applyNumberFormat="1" applyFont="1"/>
    <xf numFmtId="165" fontId="6" fillId="0" borderId="0" xfId="0" applyNumberFormat="1" applyFont="1" applyBorder="1"/>
    <xf numFmtId="165" fontId="6" fillId="0" borderId="2" xfId="0" applyNumberFormat="1" applyFont="1" applyBorder="1"/>
    <xf numFmtId="165" fontId="6" fillId="0" borderId="3" xfId="0" applyNumberFormat="1" applyFont="1" applyBorder="1"/>
    <xf numFmtId="165" fontId="1" fillId="0" borderId="4" xfId="0" applyNumberFormat="1" applyFont="1" applyBorder="1"/>
    <xf numFmtId="0" fontId="1" fillId="0" borderId="0" xfId="0" applyFont="1"/>
    <xf numFmtId="49" fontId="3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/>
    </xf>
    <xf numFmtId="49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0" xfId="0" applyNumberFormat="1" applyFont="1" applyBorder="1" applyAlignment="1">
      <alignment horizontal="center"/>
    </xf>
    <xf numFmtId="44" fontId="0" fillId="0" borderId="0" xfId="0" applyNumberFormat="1"/>
    <xf numFmtId="49" fontId="8" fillId="0" borderId="0" xfId="0" applyNumberFormat="1" applyFont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43" fontId="8" fillId="0" borderId="1" xfId="1" applyFont="1" applyBorder="1" applyAlignment="1">
      <alignment horizontal="right" wrapText="1"/>
    </xf>
    <xf numFmtId="0" fontId="9" fillId="0" borderId="0" xfId="0" applyFont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49" fontId="11" fillId="0" borderId="0" xfId="0" applyNumberFormat="1" applyFont="1" applyBorder="1"/>
    <xf numFmtId="44" fontId="12" fillId="0" borderId="5" xfId="2" applyNumberFormat="1" applyFont="1" applyBorder="1"/>
    <xf numFmtId="44" fontId="12" fillId="0" borderId="5" xfId="2" applyFont="1" applyBorder="1"/>
    <xf numFmtId="165" fontId="6" fillId="0" borderId="0" xfId="0" applyNumberFormat="1" applyFont="1" applyFill="1"/>
    <xf numFmtId="43" fontId="0" fillId="0" borderId="0" xfId="1" applyFont="1"/>
    <xf numFmtId="0" fontId="1" fillId="0" borderId="0" xfId="0" applyNumberFormat="1" applyFont="1" applyAlignment="1">
      <alignment horizontal="right"/>
    </xf>
    <xf numFmtId="44" fontId="13" fillId="0" borderId="6" xfId="2" applyFont="1" applyBorder="1"/>
    <xf numFmtId="44" fontId="13" fillId="0" borderId="7" xfId="2" applyFont="1" applyBorder="1"/>
    <xf numFmtId="0" fontId="13" fillId="0" borderId="8" xfId="0" applyFont="1" applyBorder="1"/>
    <xf numFmtId="0" fontId="8" fillId="0" borderId="9" xfId="0" applyNumberFormat="1" applyFont="1" applyBorder="1"/>
    <xf numFmtId="0" fontId="8" fillId="0" borderId="0" xfId="0" applyNumberFormat="1" applyFont="1" applyBorder="1"/>
    <xf numFmtId="0" fontId="14" fillId="0" borderId="0" xfId="0" applyNumberFormat="1" applyFont="1" applyBorder="1" applyAlignment="1"/>
    <xf numFmtId="44" fontId="15" fillId="0" borderId="10" xfId="0" applyNumberFormat="1" applyFont="1" applyBorder="1"/>
    <xf numFmtId="4" fontId="0" fillId="0" borderId="0" xfId="0" applyNumberFormat="1"/>
    <xf numFmtId="0" fontId="13" fillId="0" borderId="10" xfId="0" applyFont="1" applyBorder="1"/>
    <xf numFmtId="0" fontId="16" fillId="0" borderId="9" xfId="0" applyNumberFormat="1" applyFont="1" applyBorder="1"/>
    <xf numFmtId="0" fontId="16" fillId="0" borderId="0" xfId="0" applyNumberFormat="1" applyFont="1" applyBorder="1"/>
    <xf numFmtId="44" fontId="13" fillId="0" borderId="10" xfId="0" applyNumberFormat="1" applyFont="1" applyBorder="1"/>
    <xf numFmtId="0" fontId="17" fillId="0" borderId="0" xfId="0" applyNumberFormat="1" applyFont="1" applyBorder="1"/>
    <xf numFmtId="44" fontId="17" fillId="0" borderId="10" xfId="0" applyNumberFormat="1" applyFont="1" applyBorder="1"/>
    <xf numFmtId="0" fontId="18" fillId="0" borderId="9" xfId="0" applyNumberFormat="1" applyFont="1" applyBorder="1"/>
    <xf numFmtId="44" fontId="19" fillId="0" borderId="10" xfId="0" applyNumberFormat="1" applyFont="1" applyBorder="1"/>
    <xf numFmtId="44" fontId="12" fillId="0" borderId="10" xfId="0" applyNumberFormat="1" applyFont="1" applyBorder="1"/>
    <xf numFmtId="0" fontId="0" fillId="0" borderId="0" xfId="0" applyNumberFormat="1" applyBorder="1"/>
    <xf numFmtId="0" fontId="13" fillId="0" borderId="11" xfId="0" applyNumberFormat="1" applyFont="1" applyBorder="1"/>
    <xf numFmtId="0" fontId="13" fillId="0" borderId="12" xfId="0" applyNumberFormat="1" applyFont="1" applyBorder="1"/>
    <xf numFmtId="0" fontId="13" fillId="0" borderId="13" xfId="0" applyNumberFormat="1" applyFont="1" applyBorder="1"/>
    <xf numFmtId="0" fontId="0" fillId="0" borderId="0" xfId="0" applyBorder="1"/>
    <xf numFmtId="0" fontId="13" fillId="0" borderId="0" xfId="0" applyNumberFormat="1" applyFont="1" applyBorder="1"/>
    <xf numFmtId="0" fontId="20" fillId="0" borderId="0" xfId="0" applyNumberFormat="1" applyFont="1"/>
    <xf numFmtId="0" fontId="20" fillId="0" borderId="0" xfId="0" applyNumberFormat="1" applyFont="1" applyAlignment="1">
      <alignment horizontal="right"/>
    </xf>
    <xf numFmtId="44" fontId="21" fillId="0" borderId="0" xfId="2" applyFont="1"/>
    <xf numFmtId="44" fontId="21" fillId="0" borderId="0" xfId="0" applyNumberFormat="1" applyFont="1"/>
    <xf numFmtId="0" fontId="21" fillId="0" borderId="0" xfId="0" applyNumberFormat="1" applyFont="1"/>
    <xf numFmtId="0" fontId="21" fillId="0" borderId="0" xfId="0" applyFont="1"/>
    <xf numFmtId="49" fontId="8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42" fontId="12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49" fontId="8" fillId="0" borderId="0" xfId="0" applyNumberFormat="1" applyFont="1"/>
    <xf numFmtId="0" fontId="22" fillId="0" borderId="0" xfId="0" applyNumberFormat="1" applyFont="1"/>
    <xf numFmtId="42" fontId="12" fillId="0" borderId="5" xfId="0" applyNumberFormat="1" applyFont="1" applyBorder="1"/>
    <xf numFmtId="165" fontId="8" fillId="0" borderId="4" xfId="0" applyNumberFormat="1" applyFont="1" applyBorder="1"/>
    <xf numFmtId="0" fontId="8" fillId="0" borderId="0" xfId="0" applyFont="1"/>
    <xf numFmtId="49" fontId="2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49" fontId="22" fillId="0" borderId="0" xfId="0" applyNumberFormat="1" applyFont="1" applyBorder="1" applyAlignment="1">
      <alignment horizontal="center"/>
    </xf>
    <xf numFmtId="44" fontId="22" fillId="0" borderId="0" xfId="0" applyNumberFormat="1" applyFont="1" applyBorder="1"/>
    <xf numFmtId="44" fontId="22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44" fontId="12" fillId="0" borderId="0" xfId="0" applyNumberFormat="1" applyFont="1" applyBorder="1"/>
    <xf numFmtId="44" fontId="12" fillId="0" borderId="0" xfId="0" applyNumberFormat="1" applyFont="1" applyBorder="1" applyAlignment="1">
      <alignment horizontal="center" wrapText="1"/>
    </xf>
    <xf numFmtId="44" fontId="22" fillId="0" borderId="14" xfId="0" applyNumberFormat="1" applyFont="1" applyBorder="1"/>
    <xf numFmtId="44" fontId="1" fillId="0" borderId="0" xfId="0" applyNumberFormat="1" applyFont="1"/>
    <xf numFmtId="44" fontId="23" fillId="0" borderId="10" xfId="0" applyNumberFormat="1" applyFont="1" applyBorder="1"/>
    <xf numFmtId="44" fontId="23" fillId="0" borderId="10" xfId="2" applyFont="1" applyBorder="1"/>
    <xf numFmtId="0" fontId="13" fillId="0" borderId="9" xfId="0" applyNumberFormat="1" applyFont="1" applyBorder="1"/>
    <xf numFmtId="0" fontId="13" fillId="0" borderId="10" xfId="0" applyNumberFormat="1" applyFont="1" applyBorder="1"/>
    <xf numFmtId="0" fontId="8" fillId="0" borderId="12" xfId="0" applyNumberFormat="1" applyFont="1" applyBorder="1"/>
    <xf numFmtId="49" fontId="5" fillId="0" borderId="0" xfId="0" applyNumberFormat="1" applyFont="1"/>
    <xf numFmtId="49" fontId="9" fillId="0" borderId="0" xfId="0" applyNumberFormat="1" applyFont="1"/>
    <xf numFmtId="49" fontId="5" fillId="0" borderId="0" xfId="0" applyNumberFormat="1" applyFont="1" applyAlignment="1">
      <alignment horizontal="right"/>
    </xf>
    <xf numFmtId="0" fontId="9" fillId="0" borderId="0" xfId="0" applyFont="1"/>
    <xf numFmtId="164" fontId="5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center"/>
    </xf>
    <xf numFmtId="49" fontId="8" fillId="0" borderId="1" xfId="0" applyNumberFormat="1" applyFont="1" applyBorder="1" applyAlignment="1">
      <alignment horizontal="center"/>
    </xf>
    <xf numFmtId="164" fontId="8" fillId="0" borderId="0" xfId="0" applyNumberFormat="1" applyFont="1"/>
    <xf numFmtId="165" fontId="8" fillId="0" borderId="0" xfId="0" applyNumberFormat="1" applyFont="1"/>
    <xf numFmtId="49" fontId="16" fillId="0" borderId="0" xfId="0" applyNumberFormat="1" applyFont="1"/>
    <xf numFmtId="164" fontId="16" fillId="0" borderId="0" xfId="0" applyNumberFormat="1" applyFont="1"/>
    <xf numFmtId="49" fontId="16" fillId="0" borderId="0" xfId="0" applyNumberFormat="1" applyFont="1" applyAlignment="1">
      <alignment horizontal="centerContinuous"/>
    </xf>
    <xf numFmtId="165" fontId="16" fillId="0" borderId="0" xfId="0" applyNumberFormat="1" applyFont="1"/>
    <xf numFmtId="165" fontId="16" fillId="0" borderId="15" xfId="0" applyNumberFormat="1" applyFont="1" applyBorder="1"/>
    <xf numFmtId="165" fontId="16" fillId="0" borderId="0" xfId="0" applyNumberFormat="1" applyFont="1" applyBorder="1"/>
    <xf numFmtId="165" fontId="16" fillId="0" borderId="3" xfId="0" applyNumberFormat="1" applyFont="1" applyBorder="1"/>
    <xf numFmtId="165" fontId="16" fillId="0" borderId="2" xfId="0" applyNumberFormat="1" applyFont="1" applyBorder="1"/>
    <xf numFmtId="0" fontId="9" fillId="0" borderId="0" xfId="0" applyNumberFormat="1" applyFont="1"/>
    <xf numFmtId="164" fontId="24" fillId="0" borderId="0" xfId="0" applyNumberFormat="1" applyFont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zoomScaleNormal="100" workbookViewId="0">
      <pane xSplit="8" ySplit="4" topLeftCell="I5" activePane="bottomRight" state="frozenSplit"/>
      <selection pane="topRight" activeCell="I1" sqref="I1"/>
      <selection pane="bottomLeft" activeCell="A5" sqref="A5"/>
      <selection pane="bottomRight" activeCell="M16" sqref="M16"/>
    </sheetView>
  </sheetViews>
  <sheetFormatPr defaultRowHeight="14.4" outlineLevelRow="4" outlineLevelCol="1" x14ac:dyDescent="0.3"/>
  <cols>
    <col min="1" max="7" width="3" style="18" customWidth="1"/>
    <col min="8" max="8" width="43.6640625" style="18" customWidth="1"/>
    <col min="9" max="9" width="11.6640625" style="19" bestFit="1" customWidth="1" outlineLevel="1"/>
    <col min="10" max="11" width="12" style="19" bestFit="1" customWidth="1" outlineLevel="1"/>
    <col min="12" max="12" width="11.5546875" style="19" bestFit="1" customWidth="1" outlineLevel="1"/>
    <col min="13" max="13" width="12.109375" style="19" bestFit="1" customWidth="1" outlineLevel="1"/>
    <col min="14" max="14" width="11.88671875" style="19" bestFit="1" customWidth="1" outlineLevel="1"/>
    <col min="15" max="15" width="11.109375" style="19" bestFit="1" customWidth="1" outlineLevel="1"/>
    <col min="16" max="16" width="12" style="19" bestFit="1" customWidth="1" outlineLevel="1"/>
    <col min="17" max="17" width="14.6640625" style="19" bestFit="1" customWidth="1"/>
  </cols>
  <sheetData>
    <row r="1" spans="1:17" ht="15.75" x14ac:dyDescent="0.25">
      <c r="A1" s="9" t="s">
        <v>0</v>
      </c>
      <c r="B1" s="10"/>
      <c r="C1" s="10"/>
      <c r="D1" s="10"/>
      <c r="E1" s="10"/>
      <c r="F1" s="10"/>
      <c r="G1" s="10"/>
      <c r="H1" s="10"/>
      <c r="I1" s="1"/>
      <c r="J1" s="1"/>
      <c r="K1" s="1"/>
      <c r="L1" s="1"/>
      <c r="M1" s="1"/>
      <c r="N1" s="1"/>
      <c r="O1" s="1"/>
      <c r="P1" s="1"/>
      <c r="Q1" s="13"/>
    </row>
    <row r="2" spans="1:17" ht="17.399999999999999" x14ac:dyDescent="0.3">
      <c r="A2" s="11" t="s">
        <v>1</v>
      </c>
      <c r="B2" s="10"/>
      <c r="C2" s="10"/>
      <c r="D2" s="10"/>
      <c r="E2" s="10"/>
      <c r="F2" s="10"/>
      <c r="G2" s="10"/>
      <c r="H2" s="10"/>
      <c r="I2" s="1"/>
      <c r="J2" s="1"/>
      <c r="K2" s="1"/>
      <c r="L2" s="1"/>
      <c r="M2" s="1"/>
      <c r="N2" s="1"/>
      <c r="O2" s="1"/>
      <c r="P2" s="1"/>
      <c r="Q2" s="106">
        <v>42290</v>
      </c>
    </row>
    <row r="3" spans="1:17" ht="15" x14ac:dyDescent="0.25">
      <c r="A3" s="12" t="s">
        <v>2</v>
      </c>
      <c r="B3" s="10"/>
      <c r="C3" s="10"/>
      <c r="D3" s="10"/>
      <c r="E3" s="10"/>
      <c r="F3" s="10"/>
      <c r="G3" s="10"/>
      <c r="H3" s="10"/>
      <c r="I3" s="1"/>
      <c r="J3" s="1"/>
      <c r="K3" s="1"/>
      <c r="L3" s="1"/>
      <c r="M3" s="1"/>
      <c r="N3" s="1"/>
      <c r="O3" s="1"/>
      <c r="P3" s="1"/>
      <c r="Q3" s="13"/>
    </row>
    <row r="4" spans="1:17" s="17" customFormat="1" ht="15" thickBot="1" x14ac:dyDescent="0.35">
      <c r="A4" s="15"/>
      <c r="B4" s="15"/>
      <c r="C4" s="15"/>
      <c r="D4" s="15"/>
      <c r="E4" s="15"/>
      <c r="F4" s="15"/>
      <c r="G4" s="15"/>
      <c r="H4" s="15"/>
      <c r="I4" s="16" t="s">
        <v>3</v>
      </c>
      <c r="J4" s="16" t="s">
        <v>4</v>
      </c>
      <c r="K4" s="16" t="s">
        <v>5</v>
      </c>
      <c r="L4" s="16" t="s">
        <v>6</v>
      </c>
      <c r="M4" s="16" t="s">
        <v>7</v>
      </c>
      <c r="N4" s="16" t="s">
        <v>8</v>
      </c>
      <c r="O4" s="16" t="s">
        <v>9</v>
      </c>
      <c r="P4" s="16" t="s">
        <v>10</v>
      </c>
      <c r="Q4" s="16" t="s">
        <v>11</v>
      </c>
    </row>
    <row r="5" spans="1:17" s="65" customFormat="1" ht="21.6" customHeight="1" thickTop="1" x14ac:dyDescent="0.3">
      <c r="A5" s="62"/>
      <c r="B5" s="62"/>
      <c r="C5" s="62"/>
      <c r="D5" s="62"/>
      <c r="E5" s="62"/>
      <c r="F5" s="62"/>
      <c r="G5" s="62"/>
      <c r="H5" s="63" t="s">
        <v>85</v>
      </c>
      <c r="I5" s="64">
        <v>170054.05</v>
      </c>
      <c r="J5" s="64">
        <f>+I47</f>
        <v>172920.50999999998</v>
      </c>
      <c r="K5" s="64">
        <f t="shared" ref="K5:P5" si="0">+J47</f>
        <v>164063.89999999997</v>
      </c>
      <c r="L5" s="64">
        <f t="shared" si="0"/>
        <v>154214.80999999997</v>
      </c>
      <c r="M5" s="64">
        <f t="shared" si="0"/>
        <v>148994.58999999997</v>
      </c>
      <c r="N5" s="64">
        <f t="shared" si="0"/>
        <v>120717.54999999996</v>
      </c>
      <c r="O5" s="64">
        <f t="shared" si="0"/>
        <v>107226.59999999996</v>
      </c>
      <c r="P5" s="64">
        <f t="shared" si="0"/>
        <v>126015.96999999997</v>
      </c>
    </row>
    <row r="6" spans="1:17" x14ac:dyDescent="0.3">
      <c r="A6" s="2"/>
      <c r="B6" s="2" t="s">
        <v>12</v>
      </c>
      <c r="C6" s="2"/>
      <c r="D6" s="2"/>
      <c r="E6" s="2"/>
      <c r="F6" s="2"/>
      <c r="G6" s="2"/>
      <c r="H6" s="2"/>
      <c r="I6" s="3"/>
      <c r="J6" s="3"/>
      <c r="K6" s="3"/>
      <c r="L6" s="3"/>
      <c r="M6" s="3"/>
      <c r="N6" s="3"/>
      <c r="O6" s="3"/>
      <c r="P6" s="3"/>
      <c r="Q6" s="3"/>
    </row>
    <row r="7" spans="1:17" ht="15" outlineLevel="1" x14ac:dyDescent="0.25">
      <c r="A7" s="2"/>
      <c r="B7" s="2"/>
      <c r="C7" s="2"/>
      <c r="D7" s="2" t="s">
        <v>13</v>
      </c>
      <c r="E7" s="2"/>
      <c r="F7" s="2"/>
      <c r="G7" s="2"/>
      <c r="H7" s="2"/>
      <c r="I7" s="3"/>
      <c r="J7" s="3"/>
      <c r="K7" s="3"/>
      <c r="L7" s="3"/>
      <c r="M7" s="3"/>
      <c r="N7" s="3"/>
      <c r="O7" s="3"/>
      <c r="P7" s="3"/>
      <c r="Q7" s="3"/>
    </row>
    <row r="8" spans="1:17" outlineLevel="2" x14ac:dyDescent="0.3">
      <c r="A8" s="2"/>
      <c r="B8" s="2"/>
      <c r="C8" s="2"/>
      <c r="D8" s="2"/>
      <c r="E8" s="2" t="s">
        <v>14</v>
      </c>
      <c r="F8" s="2"/>
      <c r="G8" s="2"/>
      <c r="H8" s="2"/>
      <c r="I8" s="3"/>
      <c r="J8" s="3"/>
      <c r="K8" s="3"/>
      <c r="L8" s="3"/>
      <c r="M8" s="3"/>
      <c r="N8" s="3"/>
      <c r="O8" s="3"/>
      <c r="P8" s="3"/>
      <c r="Q8" s="3"/>
    </row>
    <row r="9" spans="1:17" outlineLevel="3" x14ac:dyDescent="0.3">
      <c r="A9" s="2"/>
      <c r="B9" s="2"/>
      <c r="C9" s="2"/>
      <c r="D9" s="2"/>
      <c r="E9" s="2"/>
      <c r="F9" s="2" t="s">
        <v>15</v>
      </c>
      <c r="G9" s="2"/>
      <c r="H9" s="2"/>
      <c r="I9" s="3"/>
      <c r="J9" s="3"/>
      <c r="K9" s="3"/>
      <c r="L9" s="3"/>
      <c r="M9" s="3"/>
      <c r="N9" s="3"/>
      <c r="O9" s="3"/>
      <c r="P9" s="3"/>
      <c r="Q9" s="3"/>
    </row>
    <row r="10" spans="1:17" outlineLevel="3" x14ac:dyDescent="0.3">
      <c r="A10" s="2"/>
      <c r="B10" s="2"/>
      <c r="C10" s="2"/>
      <c r="D10" s="2"/>
      <c r="E10" s="2"/>
      <c r="F10" s="2"/>
      <c r="G10" s="2" t="s">
        <v>16</v>
      </c>
      <c r="H10" s="2"/>
      <c r="I10" s="3">
        <v>0</v>
      </c>
      <c r="J10" s="3">
        <v>0</v>
      </c>
      <c r="K10" s="3">
        <v>0</v>
      </c>
      <c r="L10" s="3">
        <v>0</v>
      </c>
      <c r="M10" s="3">
        <v>17411</v>
      </c>
      <c r="N10" s="3">
        <v>13491</v>
      </c>
      <c r="O10" s="3">
        <v>6211</v>
      </c>
      <c r="P10" s="3">
        <v>8006</v>
      </c>
      <c r="Q10" s="3">
        <f>ROUND(SUM(I10:P10),5)</f>
        <v>45119</v>
      </c>
    </row>
    <row r="11" spans="1:17" outlineLevel="3" x14ac:dyDescent="0.3">
      <c r="A11" s="2"/>
      <c r="B11" s="2"/>
      <c r="C11" s="2"/>
      <c r="D11" s="2"/>
      <c r="E11" s="2"/>
      <c r="F11" s="2"/>
      <c r="G11" s="2" t="s">
        <v>17</v>
      </c>
      <c r="H11" s="2"/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18789</v>
      </c>
      <c r="P11" s="3">
        <v>-8006</v>
      </c>
      <c r="Q11" s="3">
        <f>ROUND(SUM(I11:P11),5)</f>
        <v>10783</v>
      </c>
    </row>
    <row r="12" spans="1:17" ht="15" outlineLevel="3" thickBot="1" x14ac:dyDescent="0.35">
      <c r="A12" s="2"/>
      <c r="B12" s="2"/>
      <c r="C12" s="2"/>
      <c r="D12" s="2"/>
      <c r="E12" s="2"/>
      <c r="F12" s="2"/>
      <c r="G12" s="2" t="s">
        <v>18</v>
      </c>
      <c r="H12" s="2"/>
      <c r="I12" s="4">
        <v>0</v>
      </c>
      <c r="J12" s="4">
        <v>0</v>
      </c>
      <c r="K12" s="4">
        <v>0</v>
      </c>
      <c r="L12" s="4">
        <v>0</v>
      </c>
      <c r="M12" s="4">
        <v>-17411</v>
      </c>
      <c r="N12" s="4">
        <v>-13491</v>
      </c>
      <c r="O12" s="4">
        <v>0</v>
      </c>
      <c r="P12" s="4">
        <v>0</v>
      </c>
      <c r="Q12" s="4">
        <f>ROUND(SUM(I12:P12),5)</f>
        <v>-30902</v>
      </c>
    </row>
    <row r="13" spans="1:17" ht="15" outlineLevel="2" thickBot="1" x14ac:dyDescent="0.35">
      <c r="A13" s="2"/>
      <c r="B13" s="2"/>
      <c r="C13" s="2"/>
      <c r="D13" s="2"/>
      <c r="E13" s="2"/>
      <c r="F13" s="2" t="s">
        <v>19</v>
      </c>
      <c r="G13" s="2"/>
      <c r="H13" s="2"/>
      <c r="I13" s="5">
        <f t="shared" ref="I13:P13" si="1">ROUND(SUM(I9:I12),5)</f>
        <v>0</v>
      </c>
      <c r="J13" s="5">
        <f t="shared" si="1"/>
        <v>0</v>
      </c>
      <c r="K13" s="5">
        <f t="shared" si="1"/>
        <v>0</v>
      </c>
      <c r="L13" s="5">
        <f t="shared" si="1"/>
        <v>0</v>
      </c>
      <c r="M13" s="5">
        <f t="shared" si="1"/>
        <v>0</v>
      </c>
      <c r="N13" s="5">
        <f t="shared" si="1"/>
        <v>0</v>
      </c>
      <c r="O13" s="5">
        <f t="shared" si="1"/>
        <v>25000</v>
      </c>
      <c r="P13" s="5">
        <f t="shared" si="1"/>
        <v>0</v>
      </c>
      <c r="Q13" s="5">
        <f>ROUND(SUM(I13:P13),5)</f>
        <v>25000</v>
      </c>
    </row>
    <row r="14" spans="1:17" outlineLevel="1" x14ac:dyDescent="0.3">
      <c r="A14" s="2"/>
      <c r="B14" s="2"/>
      <c r="C14" s="2"/>
      <c r="D14" s="2"/>
      <c r="E14" s="2" t="s">
        <v>20</v>
      </c>
      <c r="F14" s="2"/>
      <c r="G14" s="2"/>
      <c r="H14" s="2"/>
      <c r="I14" s="3">
        <f t="shared" ref="I14:P14" si="2">ROUND(I8+I13,5)</f>
        <v>0</v>
      </c>
      <c r="J14" s="3">
        <f t="shared" si="2"/>
        <v>0</v>
      </c>
      <c r="K14" s="3">
        <f t="shared" si="2"/>
        <v>0</v>
      </c>
      <c r="L14" s="3">
        <f t="shared" si="2"/>
        <v>0</v>
      </c>
      <c r="M14" s="3">
        <f t="shared" si="2"/>
        <v>0</v>
      </c>
      <c r="N14" s="3">
        <f t="shared" si="2"/>
        <v>0</v>
      </c>
      <c r="O14" s="3">
        <f t="shared" si="2"/>
        <v>25000</v>
      </c>
      <c r="P14" s="3">
        <f t="shared" si="2"/>
        <v>0</v>
      </c>
      <c r="Q14" s="3">
        <f>ROUND(SUM(I14:P14),5)</f>
        <v>25000</v>
      </c>
    </row>
    <row r="15" spans="1:17" outlineLevel="2" x14ac:dyDescent="0.3">
      <c r="A15" s="2"/>
      <c r="B15" s="2"/>
      <c r="C15" s="2"/>
      <c r="D15" s="2"/>
      <c r="E15" s="2" t="s">
        <v>21</v>
      </c>
      <c r="F15" s="2"/>
      <c r="G15" s="2"/>
      <c r="H15" s="2"/>
      <c r="I15" s="3"/>
      <c r="J15" s="3"/>
      <c r="K15" s="3"/>
      <c r="L15" s="3"/>
      <c r="M15" s="3"/>
      <c r="N15" s="3"/>
      <c r="O15" s="3"/>
      <c r="P15" s="3"/>
      <c r="Q15" s="3"/>
    </row>
    <row r="16" spans="1:17" outlineLevel="3" x14ac:dyDescent="0.3">
      <c r="A16" s="2"/>
      <c r="B16" s="2"/>
      <c r="C16" s="2"/>
      <c r="D16" s="2"/>
      <c r="E16" s="2"/>
      <c r="F16" s="2" t="s">
        <v>22</v>
      </c>
      <c r="G16" s="2"/>
      <c r="H16" s="2"/>
      <c r="I16" s="3"/>
      <c r="J16" s="3"/>
      <c r="K16" s="3"/>
      <c r="L16" s="3"/>
      <c r="M16" s="3"/>
      <c r="N16" s="3"/>
      <c r="O16" s="3"/>
      <c r="P16" s="3"/>
      <c r="Q16" s="3"/>
    </row>
    <row r="17" spans="1:17" outlineLevel="4" x14ac:dyDescent="0.3">
      <c r="A17" s="2"/>
      <c r="B17" s="2"/>
      <c r="C17" s="2"/>
      <c r="D17" s="2"/>
      <c r="E17" s="2"/>
      <c r="F17" s="2"/>
      <c r="G17" s="2" t="s">
        <v>23</v>
      </c>
      <c r="H17" s="2"/>
      <c r="I17" s="3"/>
      <c r="J17" s="3"/>
      <c r="K17" s="3"/>
      <c r="L17" s="3"/>
      <c r="M17" s="3"/>
      <c r="N17" s="3"/>
      <c r="O17" s="3"/>
      <c r="P17" s="3"/>
      <c r="Q17" s="3"/>
    </row>
    <row r="18" spans="1:17" outlineLevel="4" x14ac:dyDescent="0.3">
      <c r="A18" s="2"/>
      <c r="B18" s="2"/>
      <c r="C18" s="2"/>
      <c r="D18" s="2"/>
      <c r="E18" s="2"/>
      <c r="F18" s="2"/>
      <c r="G18" s="2"/>
      <c r="H18" s="2" t="s">
        <v>24</v>
      </c>
      <c r="I18" s="3">
        <v>75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f t="shared" ref="Q18:Q25" si="3">ROUND(SUM(I18:P18),5)</f>
        <v>75</v>
      </c>
    </row>
    <row r="19" spans="1:17" outlineLevel="4" x14ac:dyDescent="0.3">
      <c r="A19" s="2"/>
      <c r="B19" s="2"/>
      <c r="C19" s="2"/>
      <c r="D19" s="2"/>
      <c r="E19" s="2"/>
      <c r="F19" s="2"/>
      <c r="G19" s="2"/>
      <c r="H19" s="2" t="s">
        <v>25</v>
      </c>
      <c r="I19" s="3">
        <v>0</v>
      </c>
      <c r="J19" s="3">
        <v>0</v>
      </c>
      <c r="K19" s="3">
        <v>3600</v>
      </c>
      <c r="L19" s="3">
        <v>1200</v>
      </c>
      <c r="M19" s="3">
        <v>0</v>
      </c>
      <c r="N19" s="3">
        <v>0</v>
      </c>
      <c r="O19" s="3">
        <v>0</v>
      </c>
      <c r="P19" s="3">
        <v>0</v>
      </c>
      <c r="Q19" s="3">
        <f t="shared" si="3"/>
        <v>4800</v>
      </c>
    </row>
    <row r="20" spans="1:17" ht="15" outlineLevel="4" thickBot="1" x14ac:dyDescent="0.35">
      <c r="A20" s="2"/>
      <c r="B20" s="2"/>
      <c r="C20" s="2"/>
      <c r="D20" s="2"/>
      <c r="E20" s="2"/>
      <c r="F20" s="2"/>
      <c r="G20" s="2"/>
      <c r="H20" s="2" t="s">
        <v>26</v>
      </c>
      <c r="I20" s="4">
        <v>9550</v>
      </c>
      <c r="J20" s="4">
        <v>250</v>
      </c>
      <c r="K20" s="4">
        <v>0</v>
      </c>
      <c r="L20" s="4">
        <v>1325</v>
      </c>
      <c r="M20" s="4">
        <v>0</v>
      </c>
      <c r="N20" s="4">
        <v>0</v>
      </c>
      <c r="O20" s="4">
        <v>2300</v>
      </c>
      <c r="P20" s="4">
        <v>0</v>
      </c>
      <c r="Q20" s="4">
        <f t="shared" si="3"/>
        <v>13425</v>
      </c>
    </row>
    <row r="21" spans="1:17" ht="15" outlineLevel="3" thickBot="1" x14ac:dyDescent="0.35">
      <c r="A21" s="2"/>
      <c r="B21" s="2"/>
      <c r="C21" s="2"/>
      <c r="D21" s="2"/>
      <c r="E21" s="2"/>
      <c r="F21" s="2"/>
      <c r="G21" s="2" t="s">
        <v>27</v>
      </c>
      <c r="H21" s="2"/>
      <c r="I21" s="6">
        <f t="shared" ref="I21:P21" si="4">ROUND(SUM(I17:I20),5)</f>
        <v>9625</v>
      </c>
      <c r="J21" s="6">
        <f t="shared" si="4"/>
        <v>250</v>
      </c>
      <c r="K21" s="6">
        <f t="shared" si="4"/>
        <v>3600</v>
      </c>
      <c r="L21" s="6">
        <f t="shared" si="4"/>
        <v>2525</v>
      </c>
      <c r="M21" s="6">
        <f t="shared" si="4"/>
        <v>0</v>
      </c>
      <c r="N21" s="6">
        <f t="shared" si="4"/>
        <v>0</v>
      </c>
      <c r="O21" s="6">
        <f t="shared" si="4"/>
        <v>2300</v>
      </c>
      <c r="P21" s="6">
        <f t="shared" si="4"/>
        <v>0</v>
      </c>
      <c r="Q21" s="6">
        <f t="shared" si="3"/>
        <v>18300</v>
      </c>
    </row>
    <row r="22" spans="1:17" ht="15" outlineLevel="2" thickBot="1" x14ac:dyDescent="0.35">
      <c r="A22" s="2"/>
      <c r="B22" s="2"/>
      <c r="C22" s="2"/>
      <c r="D22" s="2"/>
      <c r="E22" s="2"/>
      <c r="F22" s="2" t="s">
        <v>28</v>
      </c>
      <c r="G22" s="2"/>
      <c r="H22" s="2"/>
      <c r="I22" s="6">
        <f t="shared" ref="I22:P22" si="5">ROUND(I16+I21,5)</f>
        <v>9625</v>
      </c>
      <c r="J22" s="6">
        <f t="shared" si="5"/>
        <v>250</v>
      </c>
      <c r="K22" s="6">
        <f t="shared" si="5"/>
        <v>3600</v>
      </c>
      <c r="L22" s="6">
        <f t="shared" si="5"/>
        <v>2525</v>
      </c>
      <c r="M22" s="6">
        <f t="shared" si="5"/>
        <v>0</v>
      </c>
      <c r="N22" s="6">
        <f t="shared" si="5"/>
        <v>0</v>
      </c>
      <c r="O22" s="6">
        <f t="shared" si="5"/>
        <v>2300</v>
      </c>
      <c r="P22" s="6">
        <f t="shared" si="5"/>
        <v>0</v>
      </c>
      <c r="Q22" s="6">
        <f t="shared" si="3"/>
        <v>18300</v>
      </c>
    </row>
    <row r="23" spans="1:17" ht="15" outlineLevel="1" thickBot="1" x14ac:dyDescent="0.35">
      <c r="A23" s="2"/>
      <c r="B23" s="2"/>
      <c r="C23" s="2"/>
      <c r="D23" s="2"/>
      <c r="E23" s="2" t="s">
        <v>29</v>
      </c>
      <c r="F23" s="2"/>
      <c r="G23" s="2"/>
      <c r="H23" s="2"/>
      <c r="I23" s="6">
        <f t="shared" ref="I23:P23" si="6">ROUND(I15+I22,5)</f>
        <v>9625</v>
      </c>
      <c r="J23" s="6">
        <f t="shared" si="6"/>
        <v>250</v>
      </c>
      <c r="K23" s="6">
        <f t="shared" si="6"/>
        <v>3600</v>
      </c>
      <c r="L23" s="6">
        <f t="shared" si="6"/>
        <v>2525</v>
      </c>
      <c r="M23" s="6">
        <f t="shared" si="6"/>
        <v>0</v>
      </c>
      <c r="N23" s="6">
        <f t="shared" si="6"/>
        <v>0</v>
      </c>
      <c r="O23" s="6">
        <f t="shared" si="6"/>
        <v>2300</v>
      </c>
      <c r="P23" s="6">
        <f t="shared" si="6"/>
        <v>0</v>
      </c>
      <c r="Q23" s="6">
        <f t="shared" si="3"/>
        <v>18300</v>
      </c>
    </row>
    <row r="24" spans="1:17" ht="15.75" thickBot="1" x14ac:dyDescent="0.3">
      <c r="A24" s="2"/>
      <c r="B24" s="2"/>
      <c r="C24" s="2"/>
      <c r="D24" s="2" t="s">
        <v>30</v>
      </c>
      <c r="E24" s="2"/>
      <c r="F24" s="2"/>
      <c r="G24" s="2"/>
      <c r="H24" s="2"/>
      <c r="I24" s="5">
        <f t="shared" ref="I24:P24" si="7">ROUND(I7+I14+I23,5)</f>
        <v>9625</v>
      </c>
      <c r="J24" s="5">
        <f t="shared" si="7"/>
        <v>250</v>
      </c>
      <c r="K24" s="5">
        <f t="shared" si="7"/>
        <v>3600</v>
      </c>
      <c r="L24" s="5">
        <f t="shared" si="7"/>
        <v>2525</v>
      </c>
      <c r="M24" s="5">
        <f t="shared" si="7"/>
        <v>0</v>
      </c>
      <c r="N24" s="5">
        <f t="shared" si="7"/>
        <v>0</v>
      </c>
      <c r="O24" s="5">
        <f t="shared" si="7"/>
        <v>27300</v>
      </c>
      <c r="P24" s="5">
        <f t="shared" si="7"/>
        <v>0</v>
      </c>
      <c r="Q24" s="5">
        <f t="shared" si="3"/>
        <v>43300</v>
      </c>
    </row>
    <row r="25" spans="1:17" ht="15" x14ac:dyDescent="0.25">
      <c r="A25" s="2"/>
      <c r="B25" s="2"/>
      <c r="C25" s="2" t="s">
        <v>31</v>
      </c>
      <c r="D25" s="2"/>
      <c r="E25" s="2"/>
      <c r="F25" s="2"/>
      <c r="G25" s="2"/>
      <c r="H25" s="2"/>
      <c r="I25" s="3">
        <f t="shared" ref="I25:P25" si="8">I24</f>
        <v>9625</v>
      </c>
      <c r="J25" s="3">
        <f t="shared" si="8"/>
        <v>250</v>
      </c>
      <c r="K25" s="3">
        <f t="shared" si="8"/>
        <v>3600</v>
      </c>
      <c r="L25" s="3">
        <f t="shared" si="8"/>
        <v>2525</v>
      </c>
      <c r="M25" s="3">
        <f t="shared" si="8"/>
        <v>0</v>
      </c>
      <c r="N25" s="3">
        <f t="shared" si="8"/>
        <v>0</v>
      </c>
      <c r="O25" s="3">
        <f t="shared" si="8"/>
        <v>27300</v>
      </c>
      <c r="P25" s="3">
        <f t="shared" si="8"/>
        <v>0</v>
      </c>
      <c r="Q25" s="3">
        <f t="shared" si="3"/>
        <v>43300</v>
      </c>
    </row>
    <row r="26" spans="1:17" ht="15" outlineLevel="1" x14ac:dyDescent="0.25">
      <c r="A26" s="2"/>
      <c r="B26" s="2"/>
      <c r="C26" s="2"/>
      <c r="D26" s="2" t="s">
        <v>32</v>
      </c>
      <c r="E26" s="2"/>
      <c r="F26" s="2"/>
      <c r="G26" s="2"/>
      <c r="H26" s="2"/>
      <c r="I26" s="3"/>
      <c r="J26" s="3"/>
      <c r="K26" s="3"/>
      <c r="L26" s="3"/>
      <c r="M26" s="3"/>
      <c r="N26" s="3"/>
      <c r="O26" s="3"/>
      <c r="P26" s="3"/>
      <c r="Q26" s="3"/>
    </row>
    <row r="27" spans="1:17" outlineLevel="2" x14ac:dyDescent="0.3">
      <c r="A27" s="2"/>
      <c r="B27" s="2"/>
      <c r="C27" s="2"/>
      <c r="D27" s="2"/>
      <c r="E27" s="2" t="s">
        <v>33</v>
      </c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</row>
    <row r="28" spans="1:17" outlineLevel="3" x14ac:dyDescent="0.3">
      <c r="A28" s="2"/>
      <c r="B28" s="2"/>
      <c r="C28" s="2"/>
      <c r="D28" s="2"/>
      <c r="E28" s="2"/>
      <c r="F28" s="2" t="s">
        <v>34</v>
      </c>
      <c r="G28" s="2"/>
      <c r="H28" s="2"/>
      <c r="I28" s="3"/>
      <c r="J28" s="3"/>
      <c r="K28" s="3"/>
      <c r="L28" s="3"/>
      <c r="M28" s="3"/>
      <c r="N28" s="3"/>
      <c r="O28" s="3"/>
      <c r="P28" s="3"/>
      <c r="Q28" s="3"/>
    </row>
    <row r="29" spans="1:17" outlineLevel="3" x14ac:dyDescent="0.3">
      <c r="A29" s="2"/>
      <c r="B29" s="2"/>
      <c r="C29" s="2"/>
      <c r="D29" s="2"/>
      <c r="E29" s="2"/>
      <c r="F29" s="2"/>
      <c r="G29" s="2" t="s">
        <v>35</v>
      </c>
      <c r="H29" s="2"/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1750</v>
      </c>
      <c r="P29" s="3">
        <v>0</v>
      </c>
      <c r="Q29" s="3">
        <f t="shared" ref="Q29:Q46" si="9">ROUND(SUM(I29:P29),5)</f>
        <v>1750</v>
      </c>
    </row>
    <row r="30" spans="1:17" outlineLevel="3" x14ac:dyDescent="0.3">
      <c r="A30" s="2"/>
      <c r="B30" s="2"/>
      <c r="C30" s="2"/>
      <c r="D30" s="2"/>
      <c r="E30" s="2"/>
      <c r="F30" s="2"/>
      <c r="G30" s="2" t="s">
        <v>36</v>
      </c>
      <c r="H30" s="2"/>
      <c r="I30" s="3">
        <v>4534.04</v>
      </c>
      <c r="J30" s="3">
        <v>5004.96</v>
      </c>
      <c r="K30" s="3">
        <v>4327.6400000000003</v>
      </c>
      <c r="L30" s="3">
        <v>4243.3900000000003</v>
      </c>
      <c r="M30" s="3">
        <v>4518.99</v>
      </c>
      <c r="N30" s="3">
        <v>5036.68</v>
      </c>
      <c r="O30" s="3">
        <v>4323</v>
      </c>
      <c r="P30" s="3">
        <v>4139.3900000000003</v>
      </c>
      <c r="Q30" s="3">
        <f t="shared" si="9"/>
        <v>36128.089999999997</v>
      </c>
    </row>
    <row r="31" spans="1:17" outlineLevel="3" x14ac:dyDescent="0.3">
      <c r="A31" s="2"/>
      <c r="B31" s="2"/>
      <c r="C31" s="2"/>
      <c r="D31" s="2"/>
      <c r="E31" s="2"/>
      <c r="F31" s="2"/>
      <c r="G31" s="2" t="s">
        <v>37</v>
      </c>
      <c r="H31" s="2"/>
      <c r="I31" s="3">
        <v>53.94</v>
      </c>
      <c r="J31" s="3">
        <v>53.94</v>
      </c>
      <c r="K31" s="3">
        <v>23.99</v>
      </c>
      <c r="L31" s="3">
        <v>23.99</v>
      </c>
      <c r="M31" s="3">
        <v>86.66</v>
      </c>
      <c r="N31" s="3">
        <v>23.99</v>
      </c>
      <c r="O31" s="3">
        <v>18</v>
      </c>
      <c r="P31" s="3">
        <v>18</v>
      </c>
      <c r="Q31" s="3">
        <f t="shared" si="9"/>
        <v>302.51</v>
      </c>
    </row>
    <row r="32" spans="1:17" outlineLevel="3" x14ac:dyDescent="0.3">
      <c r="A32" s="2"/>
      <c r="B32" s="2"/>
      <c r="C32" s="2"/>
      <c r="D32" s="2"/>
      <c r="E32" s="2"/>
      <c r="F32" s="2"/>
      <c r="G32" s="2" t="s">
        <v>38</v>
      </c>
      <c r="H32" s="2"/>
      <c r="I32" s="3">
        <v>900</v>
      </c>
      <c r="J32" s="3">
        <v>650</v>
      </c>
      <c r="K32" s="3">
        <v>1475</v>
      </c>
      <c r="L32" s="3">
        <v>2350</v>
      </c>
      <c r="M32" s="3">
        <v>3705</v>
      </c>
      <c r="N32" s="3">
        <v>2350</v>
      </c>
      <c r="O32" s="3">
        <v>2350</v>
      </c>
      <c r="P32" s="3">
        <v>2787.5</v>
      </c>
      <c r="Q32" s="3">
        <f t="shared" si="9"/>
        <v>16567.5</v>
      </c>
    </row>
    <row r="33" spans="1:17" outlineLevel="3" x14ac:dyDescent="0.3">
      <c r="A33" s="2"/>
      <c r="B33" s="2"/>
      <c r="C33" s="2"/>
      <c r="D33" s="2"/>
      <c r="E33" s="2"/>
      <c r="F33" s="2"/>
      <c r="G33" s="2" t="s">
        <v>39</v>
      </c>
      <c r="H33" s="2"/>
      <c r="I33" s="3">
        <v>0</v>
      </c>
      <c r="J33" s="3">
        <v>0</v>
      </c>
      <c r="K33" s="3">
        <v>225.44</v>
      </c>
      <c r="L33" s="3">
        <v>0</v>
      </c>
      <c r="M33" s="3">
        <v>0</v>
      </c>
      <c r="N33" s="3">
        <v>300</v>
      </c>
      <c r="O33" s="3">
        <v>0</v>
      </c>
      <c r="P33" s="3">
        <v>724</v>
      </c>
      <c r="Q33" s="3">
        <f t="shared" si="9"/>
        <v>1249.44</v>
      </c>
    </row>
    <row r="34" spans="1:17" outlineLevel="3" x14ac:dyDescent="0.3">
      <c r="A34" s="2"/>
      <c r="B34" s="2"/>
      <c r="C34" s="2"/>
      <c r="D34" s="2"/>
      <c r="E34" s="2"/>
      <c r="F34" s="2"/>
      <c r="G34" s="2" t="s">
        <v>40</v>
      </c>
      <c r="H34" s="2"/>
      <c r="I34" s="3">
        <v>37.99</v>
      </c>
      <c r="J34" s="3">
        <v>37.99</v>
      </c>
      <c r="K34" s="3">
        <v>6436.94</v>
      </c>
      <c r="L34" s="3">
        <v>67.94</v>
      </c>
      <c r="M34" s="3">
        <v>37.99</v>
      </c>
      <c r="N34" s="3">
        <v>37.99</v>
      </c>
      <c r="O34" s="3">
        <v>43.98</v>
      </c>
      <c r="P34" s="3">
        <v>43.98</v>
      </c>
      <c r="Q34" s="3">
        <f t="shared" si="9"/>
        <v>6744.8</v>
      </c>
    </row>
    <row r="35" spans="1:17" outlineLevel="3" x14ac:dyDescent="0.3">
      <c r="A35" s="2"/>
      <c r="B35" s="2"/>
      <c r="C35" s="2"/>
      <c r="D35" s="2"/>
      <c r="E35" s="2"/>
      <c r="F35" s="2"/>
      <c r="G35" s="2" t="s">
        <v>41</v>
      </c>
      <c r="H35" s="2"/>
      <c r="I35" s="3">
        <v>0</v>
      </c>
      <c r="J35" s="3">
        <v>0</v>
      </c>
      <c r="K35" s="3">
        <v>55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f t="shared" si="9"/>
        <v>55</v>
      </c>
    </row>
    <row r="36" spans="1:17" outlineLevel="3" x14ac:dyDescent="0.3">
      <c r="A36" s="2"/>
      <c r="B36" s="2"/>
      <c r="C36" s="2"/>
      <c r="D36" s="2"/>
      <c r="E36" s="2"/>
      <c r="F36" s="2"/>
      <c r="G36" s="2" t="s">
        <v>42</v>
      </c>
      <c r="H36" s="2"/>
      <c r="I36" s="3">
        <v>0.48</v>
      </c>
      <c r="J36" s="3">
        <v>0</v>
      </c>
      <c r="K36" s="3">
        <v>196.25</v>
      </c>
      <c r="L36" s="3">
        <v>0</v>
      </c>
      <c r="M36" s="3">
        <v>0</v>
      </c>
      <c r="N36" s="3">
        <v>521.66999999999996</v>
      </c>
      <c r="O36" s="3">
        <v>0</v>
      </c>
      <c r="P36" s="3">
        <v>0</v>
      </c>
      <c r="Q36" s="3">
        <f t="shared" si="9"/>
        <v>718.4</v>
      </c>
    </row>
    <row r="37" spans="1:17" outlineLevel="3" x14ac:dyDescent="0.3">
      <c r="A37" s="2"/>
      <c r="B37" s="2"/>
      <c r="C37" s="2"/>
      <c r="D37" s="2"/>
      <c r="E37" s="2"/>
      <c r="F37" s="2"/>
      <c r="G37" s="2" t="s">
        <v>43</v>
      </c>
      <c r="H37" s="2"/>
      <c r="I37" s="3">
        <v>334.44</v>
      </c>
      <c r="J37" s="3">
        <v>500.5</v>
      </c>
      <c r="K37" s="3">
        <v>708.83</v>
      </c>
      <c r="L37" s="3">
        <v>1059.9000000000001</v>
      </c>
      <c r="M37" s="3">
        <v>1078.4000000000001</v>
      </c>
      <c r="N37" s="3">
        <v>2970.62</v>
      </c>
      <c r="O37" s="3">
        <v>-1047.3900000000001</v>
      </c>
      <c r="P37" s="3">
        <v>218.44</v>
      </c>
      <c r="Q37" s="3">
        <f t="shared" si="9"/>
        <v>5823.74</v>
      </c>
    </row>
    <row r="38" spans="1:17" outlineLevel="3" x14ac:dyDescent="0.3">
      <c r="A38" s="2"/>
      <c r="B38" s="2"/>
      <c r="C38" s="2"/>
      <c r="D38" s="2"/>
      <c r="E38" s="2"/>
      <c r="F38" s="2"/>
      <c r="G38" s="2" t="s">
        <v>44</v>
      </c>
      <c r="H38" s="2"/>
      <c r="I38" s="3">
        <v>0</v>
      </c>
      <c r="J38" s="3">
        <v>751.94</v>
      </c>
      <c r="K38" s="3">
        <v>0</v>
      </c>
      <c r="L38" s="3">
        <v>0</v>
      </c>
      <c r="M38" s="3">
        <v>0</v>
      </c>
      <c r="N38" s="3">
        <v>0</v>
      </c>
      <c r="O38" s="3">
        <v>370.12</v>
      </c>
      <c r="P38" s="3">
        <v>0</v>
      </c>
      <c r="Q38" s="3">
        <f t="shared" si="9"/>
        <v>1122.06</v>
      </c>
    </row>
    <row r="39" spans="1:17" outlineLevel="3" x14ac:dyDescent="0.3">
      <c r="A39" s="2"/>
      <c r="B39" s="2"/>
      <c r="C39" s="2"/>
      <c r="D39" s="2"/>
      <c r="E39" s="2"/>
      <c r="F39" s="2"/>
      <c r="G39" s="2" t="s">
        <v>45</v>
      </c>
      <c r="H39" s="2"/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250</v>
      </c>
      <c r="P39" s="3">
        <v>75</v>
      </c>
      <c r="Q39" s="3">
        <f t="shared" si="9"/>
        <v>325</v>
      </c>
    </row>
    <row r="40" spans="1:17" outlineLevel="3" x14ac:dyDescent="0.3">
      <c r="A40" s="2"/>
      <c r="B40" s="2"/>
      <c r="C40" s="2"/>
      <c r="D40" s="2"/>
      <c r="E40" s="2"/>
      <c r="F40" s="2"/>
      <c r="G40" s="2" t="s">
        <v>46</v>
      </c>
      <c r="H40" s="2"/>
      <c r="I40" s="3">
        <v>897.65</v>
      </c>
      <c r="J40" s="3">
        <v>500</v>
      </c>
      <c r="K40" s="3">
        <v>0</v>
      </c>
      <c r="L40" s="3">
        <v>0</v>
      </c>
      <c r="M40" s="3">
        <v>850</v>
      </c>
      <c r="N40" s="3">
        <v>2250</v>
      </c>
      <c r="O40" s="3">
        <v>452.92</v>
      </c>
      <c r="P40" s="3">
        <v>0</v>
      </c>
      <c r="Q40" s="3">
        <f t="shared" si="9"/>
        <v>4950.57</v>
      </c>
    </row>
    <row r="41" spans="1:17" ht="15" outlineLevel="3" thickBot="1" x14ac:dyDescent="0.35">
      <c r="A41" s="2"/>
      <c r="B41" s="2"/>
      <c r="C41" s="2"/>
      <c r="D41" s="2"/>
      <c r="E41" s="2"/>
      <c r="F41" s="2"/>
      <c r="G41" s="2" t="s">
        <v>47</v>
      </c>
      <c r="H41" s="2"/>
      <c r="I41" s="4">
        <v>0</v>
      </c>
      <c r="J41" s="4">
        <v>1607.28</v>
      </c>
      <c r="K41" s="4">
        <v>0</v>
      </c>
      <c r="L41" s="4">
        <v>0</v>
      </c>
      <c r="M41" s="4">
        <v>18000</v>
      </c>
      <c r="N41" s="4">
        <v>0</v>
      </c>
      <c r="O41" s="4">
        <v>0</v>
      </c>
      <c r="P41" s="4">
        <v>0</v>
      </c>
      <c r="Q41" s="4">
        <f t="shared" si="9"/>
        <v>19607.28</v>
      </c>
    </row>
    <row r="42" spans="1:17" ht="15" outlineLevel="2" thickBot="1" x14ac:dyDescent="0.35">
      <c r="A42" s="2"/>
      <c r="B42" s="2"/>
      <c r="C42" s="2"/>
      <c r="D42" s="2"/>
      <c r="E42" s="2"/>
      <c r="F42" s="2" t="s">
        <v>48</v>
      </c>
      <c r="G42" s="2"/>
      <c r="H42" s="2"/>
      <c r="I42" s="6">
        <f t="shared" ref="I42:P42" si="10">ROUND(SUM(I28:I41),5)</f>
        <v>6758.54</v>
      </c>
      <c r="J42" s="6">
        <f t="shared" si="10"/>
        <v>9106.61</v>
      </c>
      <c r="K42" s="6">
        <f t="shared" si="10"/>
        <v>13449.09</v>
      </c>
      <c r="L42" s="6">
        <f t="shared" si="10"/>
        <v>7745.22</v>
      </c>
      <c r="M42" s="6">
        <f t="shared" si="10"/>
        <v>28277.040000000001</v>
      </c>
      <c r="N42" s="6">
        <f t="shared" si="10"/>
        <v>13490.95</v>
      </c>
      <c r="O42" s="6">
        <f t="shared" si="10"/>
        <v>8510.6299999999992</v>
      </c>
      <c r="P42" s="6">
        <f t="shared" si="10"/>
        <v>8006.31</v>
      </c>
      <c r="Q42" s="6">
        <f t="shared" si="9"/>
        <v>95344.39</v>
      </c>
    </row>
    <row r="43" spans="1:17" ht="15" outlineLevel="1" thickBot="1" x14ac:dyDescent="0.35">
      <c r="A43" s="2"/>
      <c r="B43" s="2"/>
      <c r="C43" s="2"/>
      <c r="D43" s="2"/>
      <c r="E43" s="2" t="s">
        <v>49</v>
      </c>
      <c r="F43" s="2"/>
      <c r="G43" s="2"/>
      <c r="H43" s="2"/>
      <c r="I43" s="6">
        <f t="shared" ref="I43:P43" si="11">ROUND(I27+I42,5)</f>
        <v>6758.54</v>
      </c>
      <c r="J43" s="6">
        <f t="shared" si="11"/>
        <v>9106.61</v>
      </c>
      <c r="K43" s="6">
        <f t="shared" si="11"/>
        <v>13449.09</v>
      </c>
      <c r="L43" s="6">
        <f t="shared" si="11"/>
        <v>7745.22</v>
      </c>
      <c r="M43" s="6">
        <f t="shared" si="11"/>
        <v>28277.040000000001</v>
      </c>
      <c r="N43" s="6">
        <f t="shared" si="11"/>
        <v>13490.95</v>
      </c>
      <c r="O43" s="6">
        <f t="shared" si="11"/>
        <v>8510.6299999999992</v>
      </c>
      <c r="P43" s="6">
        <f t="shared" si="11"/>
        <v>8006.31</v>
      </c>
      <c r="Q43" s="6">
        <f t="shared" si="9"/>
        <v>95344.39</v>
      </c>
    </row>
    <row r="44" spans="1:17" ht="15.75" thickBot="1" x14ac:dyDescent="0.3">
      <c r="A44" s="2"/>
      <c r="B44" s="2"/>
      <c r="C44" s="2"/>
      <c r="D44" s="2" t="s">
        <v>50</v>
      </c>
      <c r="E44" s="2"/>
      <c r="F44" s="2"/>
      <c r="G44" s="2"/>
      <c r="H44" s="2"/>
      <c r="I44" s="6">
        <f t="shared" ref="I44:P44" si="12">ROUND(I26+I43,5)</f>
        <v>6758.54</v>
      </c>
      <c r="J44" s="6">
        <f t="shared" si="12"/>
        <v>9106.61</v>
      </c>
      <c r="K44" s="6">
        <f t="shared" si="12"/>
        <v>13449.09</v>
      </c>
      <c r="L44" s="6">
        <f t="shared" si="12"/>
        <v>7745.22</v>
      </c>
      <c r="M44" s="6">
        <f t="shared" si="12"/>
        <v>28277.040000000001</v>
      </c>
      <c r="N44" s="6">
        <f t="shared" si="12"/>
        <v>13490.95</v>
      </c>
      <c r="O44" s="6">
        <f t="shared" si="12"/>
        <v>8510.6299999999992</v>
      </c>
      <c r="P44" s="6">
        <f t="shared" si="12"/>
        <v>8006.31</v>
      </c>
      <c r="Q44" s="6">
        <f t="shared" si="9"/>
        <v>95344.39</v>
      </c>
    </row>
    <row r="45" spans="1:17" ht="15.75" thickBot="1" x14ac:dyDescent="0.3">
      <c r="A45" s="2"/>
      <c r="B45" s="2" t="s">
        <v>51</v>
      </c>
      <c r="C45" s="2"/>
      <c r="D45" s="2"/>
      <c r="E45" s="2"/>
      <c r="F45" s="2"/>
      <c r="G45" s="2"/>
      <c r="H45" s="2"/>
      <c r="I45" s="6">
        <f t="shared" ref="I45:P45" si="13">ROUND(I6+I25-I44,5)</f>
        <v>2866.46</v>
      </c>
      <c r="J45" s="6">
        <f t="shared" si="13"/>
        <v>-8856.61</v>
      </c>
      <c r="K45" s="6">
        <f t="shared" si="13"/>
        <v>-9849.09</v>
      </c>
      <c r="L45" s="6">
        <f t="shared" si="13"/>
        <v>-5220.22</v>
      </c>
      <c r="M45" s="6">
        <f t="shared" si="13"/>
        <v>-28277.040000000001</v>
      </c>
      <c r="N45" s="6">
        <f t="shared" si="13"/>
        <v>-13490.95</v>
      </c>
      <c r="O45" s="6">
        <f t="shared" si="13"/>
        <v>18789.37</v>
      </c>
      <c r="P45" s="6">
        <f t="shared" si="13"/>
        <v>-8006.31</v>
      </c>
      <c r="Q45" s="6">
        <f t="shared" si="9"/>
        <v>-52044.39</v>
      </c>
    </row>
    <row r="46" spans="1:17" s="8" customFormat="1" thickBot="1" x14ac:dyDescent="0.3">
      <c r="A46" s="2" t="s">
        <v>52</v>
      </c>
      <c r="B46" s="2"/>
      <c r="C46" s="2"/>
      <c r="D46" s="2"/>
      <c r="E46" s="2"/>
      <c r="F46" s="2"/>
      <c r="G46" s="2"/>
      <c r="H46" s="2"/>
      <c r="I46" s="7">
        <f t="shared" ref="I46:P46" si="14">I45</f>
        <v>2866.46</v>
      </c>
      <c r="J46" s="7">
        <f t="shared" si="14"/>
        <v>-8856.61</v>
      </c>
      <c r="K46" s="7">
        <f t="shared" si="14"/>
        <v>-9849.09</v>
      </c>
      <c r="L46" s="7">
        <f t="shared" si="14"/>
        <v>-5220.22</v>
      </c>
      <c r="M46" s="7">
        <f t="shared" si="14"/>
        <v>-28277.040000000001</v>
      </c>
      <c r="N46" s="7">
        <f t="shared" si="14"/>
        <v>-13490.95</v>
      </c>
      <c r="O46" s="7">
        <f t="shared" si="14"/>
        <v>18789.37</v>
      </c>
      <c r="P46" s="7">
        <f t="shared" si="14"/>
        <v>-8006.31</v>
      </c>
      <c r="Q46" s="7">
        <f t="shared" si="9"/>
        <v>-52044.39</v>
      </c>
    </row>
    <row r="47" spans="1:17" s="70" customFormat="1" ht="28.2" customHeight="1" thickTop="1" thickBot="1" x14ac:dyDescent="0.3">
      <c r="A47" s="66"/>
      <c r="B47" s="66"/>
      <c r="C47" s="66"/>
      <c r="D47" s="66"/>
      <c r="E47" s="66"/>
      <c r="F47" s="66"/>
      <c r="G47" s="66"/>
      <c r="H47" s="67" t="s">
        <v>86</v>
      </c>
      <c r="I47" s="68">
        <f>I5+I25-I44</f>
        <v>172920.50999999998</v>
      </c>
      <c r="J47" s="68">
        <f t="shared" ref="J47:Q47" si="15">J5+J25-J44</f>
        <v>164063.89999999997</v>
      </c>
      <c r="K47" s="68">
        <f t="shared" si="15"/>
        <v>154214.80999999997</v>
      </c>
      <c r="L47" s="68">
        <f t="shared" si="15"/>
        <v>148994.58999999997</v>
      </c>
      <c r="M47" s="68">
        <f t="shared" si="15"/>
        <v>120717.54999999996</v>
      </c>
      <c r="N47" s="68">
        <f t="shared" si="15"/>
        <v>107226.59999999996</v>
      </c>
      <c r="O47" s="68">
        <f t="shared" si="15"/>
        <v>126015.96999999997</v>
      </c>
      <c r="P47" s="68">
        <f t="shared" si="15"/>
        <v>118009.65999999997</v>
      </c>
      <c r="Q47" s="68"/>
    </row>
    <row r="48" spans="1:17" ht="15" thickTop="1" x14ac:dyDescent="0.3"/>
  </sheetData>
  <autoFilter ref="I4:Q46"/>
  <pageMargins left="0.7" right="0.7" top="0.75" bottom="0.75" header="0.1" footer="0.3"/>
  <pageSetup orientation="portrait" r:id="rId1"/>
  <headerFooter>
    <oddFooter>&amp;R&amp;"Arial,Bold"&amp;11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zoomScale="85" zoomScaleNormal="85" workbookViewId="0">
      <pane xSplit="8" ySplit="4" topLeftCell="K29" activePane="bottomRight" state="frozenSplit"/>
      <selection pane="topRight" activeCell="I1" sqref="I1"/>
      <selection pane="bottomLeft" activeCell="A5" sqref="A5"/>
      <selection pane="bottomRight" activeCell="S2" sqref="S2"/>
    </sheetView>
  </sheetViews>
  <sheetFormatPr defaultRowHeight="14.4" outlineLevelRow="4" outlineLevelCol="1" x14ac:dyDescent="0.3"/>
  <cols>
    <col min="1" max="7" width="3" style="18" customWidth="1"/>
    <col min="8" max="8" width="43.6640625" style="18" customWidth="1"/>
    <col min="9" max="18" width="15.77734375" style="19" customWidth="1" outlineLevel="1"/>
    <col min="19" max="19" width="14.6640625" style="19" bestFit="1" customWidth="1"/>
  </cols>
  <sheetData>
    <row r="1" spans="1:19" ht="15.6" x14ac:dyDescent="0.3">
      <c r="A1" s="9" t="s">
        <v>0</v>
      </c>
      <c r="B1" s="10"/>
      <c r="C1" s="10"/>
      <c r="D1" s="10"/>
      <c r="E1" s="10"/>
      <c r="F1" s="10"/>
      <c r="G1" s="10"/>
      <c r="H1" s="10"/>
      <c r="I1" s="1"/>
      <c r="J1" s="1"/>
      <c r="K1" s="1"/>
      <c r="L1" s="1"/>
      <c r="M1" s="1"/>
      <c r="N1" s="1"/>
      <c r="O1" s="1"/>
      <c r="P1" s="1"/>
      <c r="Q1" s="1"/>
      <c r="R1" s="1"/>
      <c r="S1" s="13"/>
    </row>
    <row r="2" spans="1:19" ht="17.399999999999999" x14ac:dyDescent="0.3">
      <c r="A2" s="11" t="s">
        <v>1</v>
      </c>
      <c r="B2" s="10"/>
      <c r="C2" s="10"/>
      <c r="D2" s="10"/>
      <c r="E2" s="10"/>
      <c r="F2" s="10"/>
      <c r="G2" s="10"/>
      <c r="H2" s="10"/>
      <c r="I2" s="1"/>
      <c r="J2" s="1"/>
      <c r="K2" s="1"/>
      <c r="L2" s="1"/>
      <c r="M2" s="1"/>
      <c r="N2" s="1"/>
      <c r="O2" s="1"/>
      <c r="P2" s="1"/>
      <c r="Q2" s="1"/>
      <c r="R2" s="1"/>
      <c r="S2" s="92">
        <v>42290</v>
      </c>
    </row>
    <row r="3" spans="1:19" ht="16.8" customHeight="1" x14ac:dyDescent="0.3">
      <c r="A3" s="71" t="s">
        <v>2</v>
      </c>
      <c r="B3" s="10"/>
      <c r="C3" s="10"/>
      <c r="D3" s="10"/>
      <c r="E3" s="10"/>
      <c r="F3" s="10"/>
      <c r="G3" s="10"/>
      <c r="H3" s="10"/>
      <c r="I3" s="1"/>
      <c r="J3" s="1"/>
      <c r="K3" s="1"/>
      <c r="L3" s="1"/>
      <c r="M3" s="1"/>
      <c r="N3" s="1"/>
      <c r="O3" s="1"/>
      <c r="P3" s="1"/>
      <c r="Q3" s="1"/>
      <c r="R3" s="1"/>
      <c r="S3" s="13"/>
    </row>
    <row r="4" spans="1:19" s="74" customFormat="1" ht="54" customHeight="1" x14ac:dyDescent="0.3">
      <c r="A4" s="72"/>
      <c r="B4" s="72"/>
      <c r="C4" s="72"/>
      <c r="D4" s="72"/>
      <c r="E4" s="72"/>
      <c r="F4" s="72"/>
      <c r="G4" s="72"/>
      <c r="H4" s="72"/>
      <c r="I4" s="73" t="s">
        <v>54</v>
      </c>
      <c r="J4" s="73" t="s">
        <v>55</v>
      </c>
      <c r="K4" s="73" t="s">
        <v>56</v>
      </c>
      <c r="L4" s="73" t="s">
        <v>57</v>
      </c>
      <c r="M4" s="73" t="s">
        <v>58</v>
      </c>
      <c r="N4" s="73" t="s">
        <v>59</v>
      </c>
      <c r="O4" s="73" t="s">
        <v>60</v>
      </c>
      <c r="P4" s="73" t="s">
        <v>87</v>
      </c>
      <c r="Q4" s="73" t="s">
        <v>88</v>
      </c>
      <c r="R4" s="73" t="s">
        <v>62</v>
      </c>
      <c r="S4" s="73" t="s">
        <v>11</v>
      </c>
    </row>
    <row r="5" spans="1:19" s="78" customFormat="1" x14ac:dyDescent="0.3">
      <c r="A5" s="20"/>
      <c r="B5" s="20"/>
      <c r="C5" s="20"/>
      <c r="D5" s="20"/>
      <c r="E5" s="20"/>
      <c r="F5" s="20"/>
      <c r="G5" s="20"/>
      <c r="H5" s="75" t="s">
        <v>89</v>
      </c>
      <c r="I5" s="76">
        <v>114813.45</v>
      </c>
      <c r="J5" s="76">
        <v>0</v>
      </c>
      <c r="K5" s="76">
        <v>52480.22</v>
      </c>
      <c r="L5" s="76">
        <v>2760.38</v>
      </c>
      <c r="M5" s="76">
        <v>0</v>
      </c>
      <c r="N5" s="76">
        <v>0</v>
      </c>
      <c r="O5" s="76">
        <v>0</v>
      </c>
      <c r="P5" s="76">
        <v>0</v>
      </c>
      <c r="Q5" s="76">
        <v>0</v>
      </c>
      <c r="R5" s="76">
        <v>0</v>
      </c>
      <c r="S5" s="77">
        <f>SUM(I5:R5)</f>
        <v>170054.05</v>
      </c>
    </row>
    <row r="6" spans="1:19" s="65" customFormat="1" ht="13.8" x14ac:dyDescent="0.3">
      <c r="A6" s="62"/>
      <c r="B6" s="62"/>
      <c r="C6" s="62"/>
      <c r="D6" s="62"/>
      <c r="E6" s="62"/>
      <c r="F6" s="62"/>
      <c r="G6" s="62"/>
      <c r="H6" s="63"/>
      <c r="I6" s="79"/>
      <c r="J6" s="79"/>
      <c r="K6" s="79"/>
      <c r="L6" s="79"/>
      <c r="M6" s="79"/>
      <c r="N6" s="79"/>
      <c r="O6" s="79"/>
      <c r="P6" s="79"/>
      <c r="Q6" s="79"/>
      <c r="R6" s="79"/>
      <c r="S6" s="80"/>
    </row>
    <row r="7" spans="1:19" outlineLevel="1" x14ac:dyDescent="0.3">
      <c r="A7" s="2"/>
      <c r="B7" s="2"/>
      <c r="C7" s="2"/>
      <c r="D7" s="2" t="s">
        <v>13</v>
      </c>
      <c r="E7" s="2"/>
      <c r="F7" s="2"/>
      <c r="G7" s="2"/>
      <c r="H7" s="2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outlineLevel="2" x14ac:dyDescent="0.3">
      <c r="A8" s="2"/>
      <c r="B8" s="2"/>
      <c r="C8" s="2"/>
      <c r="D8" s="2"/>
      <c r="E8" s="2" t="s">
        <v>14</v>
      </c>
      <c r="F8" s="2"/>
      <c r="G8" s="2"/>
      <c r="H8" s="2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outlineLevel="3" x14ac:dyDescent="0.3">
      <c r="A9" s="2"/>
      <c r="B9" s="2"/>
      <c r="C9" s="2"/>
      <c r="D9" s="2"/>
      <c r="E9" s="2"/>
      <c r="F9" s="2" t="s">
        <v>15</v>
      </c>
      <c r="G9" s="2"/>
      <c r="H9" s="2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outlineLevel="3" x14ac:dyDescent="0.3">
      <c r="A10" s="2"/>
      <c r="B10" s="2"/>
      <c r="C10" s="2"/>
      <c r="D10" s="2"/>
      <c r="E10" s="2"/>
      <c r="F10" s="2"/>
      <c r="G10" s="2" t="s">
        <v>16</v>
      </c>
      <c r="H10" s="2"/>
      <c r="I10" s="3">
        <v>45119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f>ROUND(SUM(I10:R10),5)</f>
        <v>45119</v>
      </c>
    </row>
    <row r="11" spans="1:19" outlineLevel="3" x14ac:dyDescent="0.3">
      <c r="A11" s="2"/>
      <c r="B11" s="2"/>
      <c r="C11" s="2"/>
      <c r="D11" s="2"/>
      <c r="E11" s="2"/>
      <c r="F11" s="2"/>
      <c r="G11" s="2" t="s">
        <v>17</v>
      </c>
      <c r="H11" s="2"/>
      <c r="I11" s="3">
        <v>-14217</v>
      </c>
      <c r="J11" s="3">
        <v>0</v>
      </c>
      <c r="K11" s="3">
        <v>0</v>
      </c>
      <c r="L11" s="3">
        <v>0</v>
      </c>
      <c r="M11" s="3">
        <v>25000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f>ROUND(SUM(I11:R11),5)</f>
        <v>10783</v>
      </c>
    </row>
    <row r="12" spans="1:19" ht="15" outlineLevel="3" thickBot="1" x14ac:dyDescent="0.35">
      <c r="A12" s="2"/>
      <c r="B12" s="2"/>
      <c r="C12" s="2"/>
      <c r="D12" s="2"/>
      <c r="E12" s="2"/>
      <c r="F12" s="2"/>
      <c r="G12" s="2" t="s">
        <v>18</v>
      </c>
      <c r="H12" s="2"/>
      <c r="I12" s="4">
        <v>-30902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>ROUND(SUM(I12:R12),5)</f>
        <v>-30902</v>
      </c>
    </row>
    <row r="13" spans="1:19" ht="15" outlineLevel="2" thickBot="1" x14ac:dyDescent="0.35">
      <c r="A13" s="2"/>
      <c r="B13" s="2"/>
      <c r="C13" s="2"/>
      <c r="D13" s="2"/>
      <c r="E13" s="2"/>
      <c r="F13" s="2" t="s">
        <v>19</v>
      </c>
      <c r="G13" s="2"/>
      <c r="H13" s="2"/>
      <c r="I13" s="5">
        <f t="shared" ref="I13:R13" si="0">ROUND(SUM(I9:I12),5)</f>
        <v>0</v>
      </c>
      <c r="J13" s="5">
        <f t="shared" si="0"/>
        <v>0</v>
      </c>
      <c r="K13" s="5">
        <f t="shared" si="0"/>
        <v>0</v>
      </c>
      <c r="L13" s="5">
        <f t="shared" si="0"/>
        <v>0</v>
      </c>
      <c r="M13" s="5">
        <f t="shared" si="0"/>
        <v>25000</v>
      </c>
      <c r="N13" s="5">
        <f t="shared" si="0"/>
        <v>0</v>
      </c>
      <c r="O13" s="5">
        <f t="shared" si="0"/>
        <v>0</v>
      </c>
      <c r="P13" s="5">
        <f t="shared" si="0"/>
        <v>0</v>
      </c>
      <c r="Q13" s="5">
        <f t="shared" si="0"/>
        <v>0</v>
      </c>
      <c r="R13" s="5">
        <f t="shared" si="0"/>
        <v>0</v>
      </c>
      <c r="S13" s="5">
        <f>ROUND(SUM(I13:R13),5)</f>
        <v>25000</v>
      </c>
    </row>
    <row r="14" spans="1:19" outlineLevel="1" x14ac:dyDescent="0.3">
      <c r="A14" s="2"/>
      <c r="B14" s="2"/>
      <c r="C14" s="2"/>
      <c r="D14" s="2"/>
      <c r="E14" s="2"/>
      <c r="F14" s="2"/>
      <c r="G14" s="2"/>
      <c r="H14" s="2"/>
      <c r="I14" s="3">
        <f t="shared" ref="I14:R14" si="1">ROUND(I8+I13,5)</f>
        <v>0</v>
      </c>
      <c r="J14" s="3">
        <f t="shared" si="1"/>
        <v>0</v>
      </c>
      <c r="K14" s="3">
        <f t="shared" si="1"/>
        <v>0</v>
      </c>
      <c r="L14" s="3">
        <f t="shared" si="1"/>
        <v>0</v>
      </c>
      <c r="M14" s="3">
        <f t="shared" si="1"/>
        <v>25000</v>
      </c>
      <c r="N14" s="3">
        <f t="shared" si="1"/>
        <v>0</v>
      </c>
      <c r="O14" s="3">
        <f t="shared" si="1"/>
        <v>0</v>
      </c>
      <c r="P14" s="3">
        <f t="shared" si="1"/>
        <v>0</v>
      </c>
      <c r="Q14" s="3">
        <f t="shared" si="1"/>
        <v>0</v>
      </c>
      <c r="R14" s="3">
        <f t="shared" si="1"/>
        <v>0</v>
      </c>
      <c r="S14" s="3">
        <f>ROUND(SUM(I14:R14),5)</f>
        <v>25000</v>
      </c>
    </row>
    <row r="15" spans="1:19" outlineLevel="2" x14ac:dyDescent="0.3">
      <c r="A15" s="2"/>
      <c r="B15" s="2"/>
      <c r="C15" s="2"/>
      <c r="D15" s="2"/>
      <c r="E15" s="2"/>
      <c r="F15" s="2"/>
      <c r="G15" s="2"/>
      <c r="H15" s="2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outlineLevel="3" x14ac:dyDescent="0.3">
      <c r="A16" s="2"/>
      <c r="B16" s="2"/>
      <c r="C16" s="2"/>
      <c r="D16" s="2"/>
      <c r="E16" s="2"/>
      <c r="F16" s="2"/>
      <c r="G16" s="2"/>
      <c r="H16" s="2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outlineLevel="4" x14ac:dyDescent="0.3">
      <c r="A17" s="2"/>
      <c r="B17" s="2"/>
      <c r="C17" s="2"/>
      <c r="D17" s="2"/>
      <c r="E17" s="2"/>
      <c r="F17" s="2"/>
      <c r="G17" s="2" t="s">
        <v>23</v>
      </c>
      <c r="H17" s="2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outlineLevel="4" x14ac:dyDescent="0.3">
      <c r="A18" s="2"/>
      <c r="B18" s="2"/>
      <c r="C18" s="2"/>
      <c r="D18" s="2"/>
      <c r="E18" s="2"/>
      <c r="F18" s="2"/>
      <c r="G18" s="2"/>
      <c r="H18" s="2" t="s">
        <v>24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75</v>
      </c>
      <c r="P18" s="3">
        <v>0</v>
      </c>
      <c r="Q18" s="3">
        <v>0</v>
      </c>
      <c r="R18" s="3">
        <v>0</v>
      </c>
      <c r="S18" s="3">
        <f t="shared" ref="S18:S25" si="2">ROUND(SUM(I18:R18),5)</f>
        <v>75</v>
      </c>
    </row>
    <row r="19" spans="1:19" outlineLevel="4" x14ac:dyDescent="0.3">
      <c r="A19" s="2"/>
      <c r="B19" s="2"/>
      <c r="C19" s="2"/>
      <c r="D19" s="2"/>
      <c r="E19" s="2"/>
      <c r="F19" s="2"/>
      <c r="G19" s="2"/>
      <c r="H19" s="2" t="s">
        <v>25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4800</v>
      </c>
      <c r="S19" s="3">
        <f t="shared" si="2"/>
        <v>4800</v>
      </c>
    </row>
    <row r="20" spans="1:19" ht="15" outlineLevel="4" thickBot="1" x14ac:dyDescent="0.35">
      <c r="A20" s="2"/>
      <c r="B20" s="2"/>
      <c r="C20" s="2"/>
      <c r="D20" s="2"/>
      <c r="E20" s="2"/>
      <c r="F20" s="2"/>
      <c r="G20" s="2"/>
      <c r="H20" s="2" t="s">
        <v>26</v>
      </c>
      <c r="I20" s="4">
        <v>13425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 t="shared" si="2"/>
        <v>13425</v>
      </c>
    </row>
    <row r="21" spans="1:19" ht="15" outlineLevel="3" thickBot="1" x14ac:dyDescent="0.35">
      <c r="A21" s="2"/>
      <c r="B21" s="2"/>
      <c r="C21" s="2"/>
      <c r="D21" s="2"/>
      <c r="E21" s="2"/>
      <c r="F21" s="2"/>
      <c r="G21" s="2" t="s">
        <v>27</v>
      </c>
      <c r="H21" s="2"/>
      <c r="I21" s="6">
        <f t="shared" ref="I21:R21" si="3">ROUND(SUM(I17:I20),5)</f>
        <v>13425</v>
      </c>
      <c r="J21" s="6">
        <f t="shared" si="3"/>
        <v>0</v>
      </c>
      <c r="K21" s="6">
        <f t="shared" si="3"/>
        <v>0</v>
      </c>
      <c r="L21" s="6">
        <f t="shared" si="3"/>
        <v>0</v>
      </c>
      <c r="M21" s="6">
        <f t="shared" si="3"/>
        <v>0</v>
      </c>
      <c r="N21" s="6">
        <f t="shared" si="3"/>
        <v>0</v>
      </c>
      <c r="O21" s="6">
        <f t="shared" si="3"/>
        <v>75</v>
      </c>
      <c r="P21" s="6">
        <f t="shared" si="3"/>
        <v>0</v>
      </c>
      <c r="Q21" s="6">
        <f t="shared" si="3"/>
        <v>0</v>
      </c>
      <c r="R21" s="6">
        <f t="shared" si="3"/>
        <v>4800</v>
      </c>
      <c r="S21" s="6">
        <f t="shared" si="2"/>
        <v>18300</v>
      </c>
    </row>
    <row r="22" spans="1:19" ht="15" outlineLevel="2" thickBot="1" x14ac:dyDescent="0.35">
      <c r="A22" s="2"/>
      <c r="B22" s="2"/>
      <c r="C22" s="2"/>
      <c r="D22" s="2"/>
      <c r="E22" s="2"/>
      <c r="F22" s="2" t="s">
        <v>28</v>
      </c>
      <c r="G22" s="2"/>
      <c r="H22" s="2"/>
      <c r="I22" s="6">
        <f t="shared" ref="I22:R22" si="4">ROUND(I16+I21,5)</f>
        <v>13425</v>
      </c>
      <c r="J22" s="6">
        <f t="shared" si="4"/>
        <v>0</v>
      </c>
      <c r="K22" s="6">
        <f t="shared" si="4"/>
        <v>0</v>
      </c>
      <c r="L22" s="6">
        <f t="shared" si="4"/>
        <v>0</v>
      </c>
      <c r="M22" s="6">
        <f t="shared" si="4"/>
        <v>0</v>
      </c>
      <c r="N22" s="6">
        <f t="shared" si="4"/>
        <v>0</v>
      </c>
      <c r="O22" s="6">
        <f t="shared" si="4"/>
        <v>75</v>
      </c>
      <c r="P22" s="6">
        <f t="shared" si="4"/>
        <v>0</v>
      </c>
      <c r="Q22" s="6">
        <f t="shared" si="4"/>
        <v>0</v>
      </c>
      <c r="R22" s="6">
        <f t="shared" si="4"/>
        <v>4800</v>
      </c>
      <c r="S22" s="6">
        <f t="shared" si="2"/>
        <v>18300</v>
      </c>
    </row>
    <row r="23" spans="1:19" ht="15" outlineLevel="1" thickBot="1" x14ac:dyDescent="0.35">
      <c r="A23" s="2"/>
      <c r="B23" s="2"/>
      <c r="C23" s="2"/>
      <c r="D23" s="2"/>
      <c r="E23" s="2" t="s">
        <v>29</v>
      </c>
      <c r="F23" s="2"/>
      <c r="G23" s="2"/>
      <c r="H23" s="2"/>
      <c r="I23" s="6">
        <f t="shared" ref="I23:R23" si="5">ROUND(I15+I22,5)</f>
        <v>13425</v>
      </c>
      <c r="J23" s="6">
        <f t="shared" si="5"/>
        <v>0</v>
      </c>
      <c r="K23" s="6">
        <f t="shared" si="5"/>
        <v>0</v>
      </c>
      <c r="L23" s="6">
        <f t="shared" si="5"/>
        <v>0</v>
      </c>
      <c r="M23" s="6">
        <f t="shared" si="5"/>
        <v>0</v>
      </c>
      <c r="N23" s="6">
        <f t="shared" si="5"/>
        <v>0</v>
      </c>
      <c r="O23" s="6">
        <f t="shared" si="5"/>
        <v>75</v>
      </c>
      <c r="P23" s="6">
        <f t="shared" si="5"/>
        <v>0</v>
      </c>
      <c r="Q23" s="6">
        <f t="shared" si="5"/>
        <v>0</v>
      </c>
      <c r="R23" s="6">
        <f t="shared" si="5"/>
        <v>4800</v>
      </c>
      <c r="S23" s="6">
        <f t="shared" si="2"/>
        <v>18300</v>
      </c>
    </row>
    <row r="24" spans="1:19" ht="15" thickBot="1" x14ac:dyDescent="0.35">
      <c r="A24" s="2"/>
      <c r="B24" s="2"/>
      <c r="C24" s="2"/>
      <c r="D24" s="2" t="s">
        <v>30</v>
      </c>
      <c r="E24" s="2"/>
      <c r="F24" s="2"/>
      <c r="G24" s="2"/>
      <c r="H24" s="2"/>
      <c r="I24" s="5">
        <f t="shared" ref="I24:R24" si="6">ROUND(I7+I14+I23,5)</f>
        <v>13425</v>
      </c>
      <c r="J24" s="5">
        <f t="shared" si="6"/>
        <v>0</v>
      </c>
      <c r="K24" s="5">
        <f t="shared" si="6"/>
        <v>0</v>
      </c>
      <c r="L24" s="5">
        <f t="shared" si="6"/>
        <v>0</v>
      </c>
      <c r="M24" s="5">
        <f t="shared" si="6"/>
        <v>25000</v>
      </c>
      <c r="N24" s="5">
        <f t="shared" si="6"/>
        <v>0</v>
      </c>
      <c r="O24" s="5">
        <f t="shared" si="6"/>
        <v>75</v>
      </c>
      <c r="P24" s="5">
        <f t="shared" si="6"/>
        <v>0</v>
      </c>
      <c r="Q24" s="5">
        <f t="shared" si="6"/>
        <v>0</v>
      </c>
      <c r="R24" s="5">
        <f t="shared" si="6"/>
        <v>4800</v>
      </c>
      <c r="S24" s="5">
        <f t="shared" si="2"/>
        <v>43300</v>
      </c>
    </row>
    <row r="25" spans="1:19" x14ac:dyDescent="0.3">
      <c r="A25" s="2"/>
      <c r="B25" s="2"/>
      <c r="C25" s="2"/>
      <c r="D25" s="2"/>
      <c r="E25" s="2"/>
      <c r="F25" s="2"/>
      <c r="G25" s="2"/>
      <c r="H25" s="2"/>
      <c r="I25" s="3">
        <f t="shared" ref="I25:R25" si="7">I24</f>
        <v>13425</v>
      </c>
      <c r="J25" s="3">
        <f t="shared" si="7"/>
        <v>0</v>
      </c>
      <c r="K25" s="3">
        <f t="shared" si="7"/>
        <v>0</v>
      </c>
      <c r="L25" s="3">
        <f t="shared" si="7"/>
        <v>0</v>
      </c>
      <c r="M25" s="3">
        <f t="shared" si="7"/>
        <v>25000</v>
      </c>
      <c r="N25" s="3">
        <f t="shared" si="7"/>
        <v>0</v>
      </c>
      <c r="O25" s="3">
        <f t="shared" si="7"/>
        <v>75</v>
      </c>
      <c r="P25" s="3">
        <f t="shared" si="7"/>
        <v>0</v>
      </c>
      <c r="Q25" s="3">
        <f t="shared" si="7"/>
        <v>0</v>
      </c>
      <c r="R25" s="3">
        <f t="shared" si="7"/>
        <v>4800</v>
      </c>
      <c r="S25" s="3">
        <f t="shared" si="2"/>
        <v>43300</v>
      </c>
    </row>
    <row r="26" spans="1:19" outlineLevel="1" x14ac:dyDescent="0.3">
      <c r="A26" s="2"/>
      <c r="B26" s="2"/>
      <c r="C26" s="2"/>
      <c r="D26" s="2" t="s">
        <v>32</v>
      </c>
      <c r="E26" s="2"/>
      <c r="F26" s="2"/>
      <c r="G26" s="2"/>
      <c r="H26" s="2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outlineLevel="2" x14ac:dyDescent="0.3">
      <c r="A27" s="2"/>
      <c r="B27" s="2"/>
      <c r="C27" s="2"/>
      <c r="D27" s="2"/>
      <c r="E27" s="2" t="s">
        <v>33</v>
      </c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outlineLevel="3" x14ac:dyDescent="0.3">
      <c r="A28" s="2"/>
      <c r="B28" s="2"/>
      <c r="C28" s="2"/>
      <c r="D28" s="2"/>
      <c r="E28" s="2"/>
      <c r="F28" s="2" t="s">
        <v>34</v>
      </c>
      <c r="G28" s="2"/>
      <c r="H28" s="2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outlineLevel="3" x14ac:dyDescent="0.3">
      <c r="A29" s="2"/>
      <c r="B29" s="2"/>
      <c r="C29" s="2"/>
      <c r="D29" s="2"/>
      <c r="E29" s="2"/>
      <c r="F29" s="2"/>
      <c r="G29" s="2" t="s">
        <v>35</v>
      </c>
      <c r="H29" s="2"/>
      <c r="I29" s="3">
        <v>0</v>
      </c>
      <c r="J29" s="3">
        <v>0</v>
      </c>
      <c r="K29" s="3">
        <v>0</v>
      </c>
      <c r="L29" s="3">
        <v>0</v>
      </c>
      <c r="M29" s="3">
        <v>1750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f t="shared" ref="S29:S46" si="8">ROUND(SUM(I29:R29),5)</f>
        <v>1750</v>
      </c>
    </row>
    <row r="30" spans="1:19" outlineLevel="3" x14ac:dyDescent="0.3">
      <c r="A30" s="2"/>
      <c r="B30" s="2"/>
      <c r="C30" s="2"/>
      <c r="D30" s="2"/>
      <c r="E30" s="2"/>
      <c r="F30" s="2"/>
      <c r="G30" s="2" t="s">
        <v>36</v>
      </c>
      <c r="H30" s="2"/>
      <c r="I30" s="3">
        <v>11128.09</v>
      </c>
      <c r="J30" s="3">
        <v>0</v>
      </c>
      <c r="K30" s="3">
        <v>25000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f t="shared" si="8"/>
        <v>36128.089999999997</v>
      </c>
    </row>
    <row r="31" spans="1:19" outlineLevel="3" x14ac:dyDescent="0.3">
      <c r="A31" s="2"/>
      <c r="B31" s="2"/>
      <c r="C31" s="2"/>
      <c r="D31" s="2"/>
      <c r="E31" s="2"/>
      <c r="F31" s="2"/>
      <c r="G31" s="2" t="s">
        <v>37</v>
      </c>
      <c r="H31" s="2"/>
      <c r="I31" s="3">
        <v>83.89</v>
      </c>
      <c r="J31" s="3">
        <v>0</v>
      </c>
      <c r="K31" s="3">
        <v>0</v>
      </c>
      <c r="L31" s="3">
        <v>0</v>
      </c>
      <c r="M31" s="3">
        <v>0</v>
      </c>
      <c r="N31" s="3">
        <v>218.62</v>
      </c>
      <c r="O31" s="3">
        <v>0</v>
      </c>
      <c r="P31" s="3">
        <v>0</v>
      </c>
      <c r="Q31" s="3">
        <v>0</v>
      </c>
      <c r="R31" s="3">
        <v>0</v>
      </c>
      <c r="S31" s="3">
        <f t="shared" si="8"/>
        <v>302.51</v>
      </c>
    </row>
    <row r="32" spans="1:19" outlineLevel="3" x14ac:dyDescent="0.3">
      <c r="A32" s="2"/>
      <c r="B32" s="2"/>
      <c r="C32" s="2"/>
      <c r="D32" s="2"/>
      <c r="E32" s="2"/>
      <c r="F32" s="2"/>
      <c r="G32" s="2" t="s">
        <v>38</v>
      </c>
      <c r="H32" s="2"/>
      <c r="I32" s="3">
        <v>0</v>
      </c>
      <c r="J32" s="3">
        <v>0</v>
      </c>
      <c r="K32" s="3">
        <v>10937.5</v>
      </c>
      <c r="L32" s="3">
        <v>0</v>
      </c>
      <c r="M32" s="3">
        <v>0</v>
      </c>
      <c r="N32" s="3">
        <v>5580</v>
      </c>
      <c r="O32" s="3">
        <v>50</v>
      </c>
      <c r="P32" s="3">
        <v>0</v>
      </c>
      <c r="Q32" s="3">
        <v>0</v>
      </c>
      <c r="R32" s="3">
        <v>0</v>
      </c>
      <c r="S32" s="3">
        <f t="shared" si="8"/>
        <v>16567.5</v>
      </c>
    </row>
    <row r="33" spans="1:20" outlineLevel="3" x14ac:dyDescent="0.3">
      <c r="A33" s="2"/>
      <c r="B33" s="2"/>
      <c r="C33" s="2"/>
      <c r="D33" s="2"/>
      <c r="E33" s="2"/>
      <c r="F33" s="2"/>
      <c r="G33" s="2" t="s">
        <v>39</v>
      </c>
      <c r="H33" s="2"/>
      <c r="I33" s="3">
        <v>300</v>
      </c>
      <c r="J33" s="3">
        <v>0</v>
      </c>
      <c r="K33" s="3">
        <v>225.44</v>
      </c>
      <c r="L33" s="3">
        <v>0</v>
      </c>
      <c r="M33" s="3">
        <v>0</v>
      </c>
      <c r="N33" s="3">
        <v>724</v>
      </c>
      <c r="O33" s="3">
        <v>0</v>
      </c>
      <c r="P33" s="3">
        <v>0</v>
      </c>
      <c r="Q33" s="3">
        <v>0</v>
      </c>
      <c r="R33" s="3">
        <v>0</v>
      </c>
      <c r="S33" s="3">
        <f t="shared" si="8"/>
        <v>1249.44</v>
      </c>
    </row>
    <row r="34" spans="1:20" outlineLevel="3" x14ac:dyDescent="0.3">
      <c r="A34" s="2"/>
      <c r="B34" s="2"/>
      <c r="C34" s="2"/>
      <c r="D34" s="2"/>
      <c r="E34" s="2"/>
      <c r="F34" s="2"/>
      <c r="G34" s="2" t="s">
        <v>40</v>
      </c>
      <c r="H34" s="2"/>
      <c r="I34" s="3">
        <v>97.89</v>
      </c>
      <c r="J34" s="3">
        <v>0</v>
      </c>
      <c r="K34" s="3">
        <v>0</v>
      </c>
      <c r="L34" s="3">
        <v>0</v>
      </c>
      <c r="M34" s="3">
        <v>0</v>
      </c>
      <c r="N34" s="3">
        <v>481.91</v>
      </c>
      <c r="O34" s="3">
        <v>0</v>
      </c>
      <c r="P34" s="3">
        <v>0</v>
      </c>
      <c r="Q34" s="3">
        <v>0</v>
      </c>
      <c r="R34" s="3">
        <v>6165</v>
      </c>
      <c r="S34" s="3">
        <f t="shared" si="8"/>
        <v>6744.8</v>
      </c>
    </row>
    <row r="35" spans="1:20" outlineLevel="3" x14ac:dyDescent="0.3">
      <c r="A35" s="2"/>
      <c r="B35" s="2"/>
      <c r="C35" s="2"/>
      <c r="D35" s="2"/>
      <c r="E35" s="2"/>
      <c r="F35" s="2"/>
      <c r="G35" s="2" t="s">
        <v>41</v>
      </c>
      <c r="H35" s="2"/>
      <c r="I35" s="3">
        <v>55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f t="shared" si="8"/>
        <v>55</v>
      </c>
    </row>
    <row r="36" spans="1:20" outlineLevel="3" x14ac:dyDescent="0.3">
      <c r="A36" s="2"/>
      <c r="B36" s="2"/>
      <c r="C36" s="2"/>
      <c r="D36" s="2"/>
      <c r="E36" s="2"/>
      <c r="F36" s="2"/>
      <c r="G36" s="2" t="s">
        <v>42</v>
      </c>
      <c r="H36" s="2"/>
      <c r="I36" s="3">
        <v>718.4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f t="shared" si="8"/>
        <v>718.4</v>
      </c>
    </row>
    <row r="37" spans="1:20" outlineLevel="3" x14ac:dyDescent="0.3">
      <c r="A37" s="2"/>
      <c r="B37" s="2"/>
      <c r="C37" s="2"/>
      <c r="D37" s="2"/>
      <c r="E37" s="2"/>
      <c r="F37" s="2"/>
      <c r="G37" s="2" t="s">
        <v>43</v>
      </c>
      <c r="H37" s="2"/>
      <c r="I37" s="3">
        <v>1077.83</v>
      </c>
      <c r="J37" s="3">
        <v>792.41</v>
      </c>
      <c r="K37" s="3">
        <v>1768.73</v>
      </c>
      <c r="L37" s="3">
        <v>0</v>
      </c>
      <c r="M37" s="3">
        <v>0</v>
      </c>
      <c r="N37" s="3">
        <v>248.64</v>
      </c>
      <c r="O37" s="3">
        <v>334.44</v>
      </c>
      <c r="P37" s="3">
        <v>0</v>
      </c>
      <c r="Q37" s="3">
        <v>1601.69</v>
      </c>
      <c r="R37" s="3">
        <v>0</v>
      </c>
      <c r="S37" s="3">
        <f t="shared" si="8"/>
        <v>5823.74</v>
      </c>
    </row>
    <row r="38" spans="1:20" outlineLevel="3" x14ac:dyDescent="0.3">
      <c r="A38" s="2"/>
      <c r="B38" s="2"/>
      <c r="C38" s="2"/>
      <c r="D38" s="2"/>
      <c r="E38" s="2"/>
      <c r="F38" s="2"/>
      <c r="G38" s="2" t="s">
        <v>44</v>
      </c>
      <c r="H38" s="2"/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451.94</v>
      </c>
      <c r="P38" s="3">
        <v>300</v>
      </c>
      <c r="Q38" s="3">
        <v>370.12</v>
      </c>
      <c r="R38" s="3">
        <v>0</v>
      </c>
      <c r="S38" s="3">
        <f t="shared" si="8"/>
        <v>1122.06</v>
      </c>
    </row>
    <row r="39" spans="1:20" outlineLevel="3" x14ac:dyDescent="0.3">
      <c r="A39" s="2"/>
      <c r="B39" s="2"/>
      <c r="C39" s="2"/>
      <c r="D39" s="2"/>
      <c r="E39" s="2"/>
      <c r="F39" s="2"/>
      <c r="G39" s="2" t="s">
        <v>45</v>
      </c>
      <c r="H39" s="2"/>
      <c r="I39" s="3">
        <v>0</v>
      </c>
      <c r="J39" s="3">
        <v>250</v>
      </c>
      <c r="K39" s="3">
        <v>0</v>
      </c>
      <c r="L39" s="3">
        <v>0</v>
      </c>
      <c r="M39" s="3">
        <v>0</v>
      </c>
      <c r="N39" s="3">
        <v>75</v>
      </c>
      <c r="O39" s="3">
        <v>0</v>
      </c>
      <c r="P39" s="3">
        <v>0</v>
      </c>
      <c r="Q39" s="3">
        <v>0</v>
      </c>
      <c r="R39" s="3">
        <v>0</v>
      </c>
      <c r="S39" s="3">
        <f t="shared" si="8"/>
        <v>325</v>
      </c>
    </row>
    <row r="40" spans="1:20" outlineLevel="3" x14ac:dyDescent="0.3">
      <c r="A40" s="2"/>
      <c r="B40" s="2"/>
      <c r="C40" s="2"/>
      <c r="D40" s="2"/>
      <c r="E40" s="2"/>
      <c r="F40" s="2"/>
      <c r="G40" s="2" t="s">
        <v>46</v>
      </c>
      <c r="H40" s="2"/>
      <c r="I40" s="3">
        <v>0</v>
      </c>
      <c r="J40" s="3">
        <v>0</v>
      </c>
      <c r="K40" s="3">
        <v>952.92</v>
      </c>
      <c r="L40" s="3">
        <v>1647.65</v>
      </c>
      <c r="M40" s="3">
        <v>1500</v>
      </c>
      <c r="N40" s="3">
        <v>850</v>
      </c>
      <c r="O40" s="3">
        <v>0</v>
      </c>
      <c r="P40" s="3">
        <v>0</v>
      </c>
      <c r="Q40" s="3">
        <v>0</v>
      </c>
      <c r="R40" s="3">
        <v>0</v>
      </c>
      <c r="S40" s="3">
        <f t="shared" si="8"/>
        <v>4950.57</v>
      </c>
    </row>
    <row r="41" spans="1:20" ht="15" outlineLevel="3" thickBot="1" x14ac:dyDescent="0.35">
      <c r="A41" s="2"/>
      <c r="B41" s="2"/>
      <c r="C41" s="2"/>
      <c r="D41" s="2"/>
      <c r="E41" s="2"/>
      <c r="F41" s="2"/>
      <c r="G41" s="2" t="s">
        <v>47</v>
      </c>
      <c r="H41" s="2"/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14607.28</v>
      </c>
      <c r="P41" s="4">
        <v>0</v>
      </c>
      <c r="Q41" s="4">
        <v>5000</v>
      </c>
      <c r="R41" s="4">
        <v>0</v>
      </c>
      <c r="S41" s="4">
        <f t="shared" si="8"/>
        <v>19607.28</v>
      </c>
    </row>
    <row r="42" spans="1:20" ht="15" outlineLevel="2" thickBot="1" x14ac:dyDescent="0.35">
      <c r="A42" s="2"/>
      <c r="B42" s="2"/>
      <c r="C42" s="2"/>
      <c r="D42" s="2"/>
      <c r="E42" s="2"/>
      <c r="F42" s="2" t="s">
        <v>48</v>
      </c>
      <c r="G42" s="2"/>
      <c r="H42" s="2"/>
      <c r="I42" s="6">
        <f t="shared" ref="I42:R42" si="9">ROUND(SUM(I28:I41),5)</f>
        <v>13461.1</v>
      </c>
      <c r="J42" s="6">
        <f t="shared" si="9"/>
        <v>1042.4100000000001</v>
      </c>
      <c r="K42" s="6">
        <f t="shared" si="9"/>
        <v>38884.589999999997</v>
      </c>
      <c r="L42" s="6">
        <f t="shared" si="9"/>
        <v>1647.65</v>
      </c>
      <c r="M42" s="6">
        <f t="shared" si="9"/>
        <v>3250</v>
      </c>
      <c r="N42" s="6">
        <f t="shared" si="9"/>
        <v>8178.17</v>
      </c>
      <c r="O42" s="6">
        <f t="shared" si="9"/>
        <v>15443.66</v>
      </c>
      <c r="P42" s="6">
        <f t="shared" si="9"/>
        <v>300</v>
      </c>
      <c r="Q42" s="6">
        <f t="shared" si="9"/>
        <v>6971.81</v>
      </c>
      <c r="R42" s="6">
        <f t="shared" si="9"/>
        <v>6165</v>
      </c>
      <c r="S42" s="6">
        <f t="shared" si="8"/>
        <v>95344.39</v>
      </c>
    </row>
    <row r="43" spans="1:20" ht="15" outlineLevel="1" thickBot="1" x14ac:dyDescent="0.35">
      <c r="A43" s="2"/>
      <c r="B43" s="2"/>
      <c r="C43" s="2"/>
      <c r="D43" s="2"/>
      <c r="E43" s="2" t="s">
        <v>49</v>
      </c>
      <c r="F43" s="2"/>
      <c r="G43" s="2"/>
      <c r="H43" s="2"/>
      <c r="I43" s="6">
        <f t="shared" ref="I43:R43" si="10">ROUND(I27+I42,5)</f>
        <v>13461.1</v>
      </c>
      <c r="J43" s="6">
        <f t="shared" si="10"/>
        <v>1042.4100000000001</v>
      </c>
      <c r="K43" s="6">
        <f t="shared" si="10"/>
        <v>38884.589999999997</v>
      </c>
      <c r="L43" s="6">
        <f t="shared" si="10"/>
        <v>1647.65</v>
      </c>
      <c r="M43" s="6">
        <f t="shared" si="10"/>
        <v>3250</v>
      </c>
      <c r="N43" s="6">
        <f t="shared" si="10"/>
        <v>8178.17</v>
      </c>
      <c r="O43" s="6">
        <f t="shared" si="10"/>
        <v>15443.66</v>
      </c>
      <c r="P43" s="6">
        <f t="shared" si="10"/>
        <v>300</v>
      </c>
      <c r="Q43" s="6">
        <f t="shared" si="10"/>
        <v>6971.81</v>
      </c>
      <c r="R43" s="6">
        <f t="shared" si="10"/>
        <v>6165</v>
      </c>
      <c r="S43" s="6">
        <f t="shared" si="8"/>
        <v>95344.39</v>
      </c>
    </row>
    <row r="44" spans="1:20" ht="15" thickBot="1" x14ac:dyDescent="0.35">
      <c r="A44" s="2"/>
      <c r="B44" s="2"/>
      <c r="C44" s="2"/>
      <c r="D44" s="2" t="s">
        <v>50</v>
      </c>
      <c r="E44" s="2"/>
      <c r="F44" s="2"/>
      <c r="G44" s="2"/>
      <c r="H44" s="2"/>
      <c r="I44" s="6">
        <f t="shared" ref="I44:Q44" si="11">ROUND(I26+I43,5)</f>
        <v>13461.1</v>
      </c>
      <c r="J44" s="6">
        <f t="shared" si="11"/>
        <v>1042.4100000000001</v>
      </c>
      <c r="K44" s="6">
        <f t="shared" si="11"/>
        <v>38884.589999999997</v>
      </c>
      <c r="L44" s="6">
        <f t="shared" si="11"/>
        <v>1647.65</v>
      </c>
      <c r="M44" s="6">
        <f t="shared" si="11"/>
        <v>3250</v>
      </c>
      <c r="N44" s="6">
        <f t="shared" si="11"/>
        <v>8178.17</v>
      </c>
      <c r="O44" s="6">
        <f t="shared" si="11"/>
        <v>15443.66</v>
      </c>
      <c r="P44" s="6">
        <f t="shared" si="11"/>
        <v>300</v>
      </c>
      <c r="Q44" s="6">
        <f t="shared" si="11"/>
        <v>6971.81</v>
      </c>
      <c r="R44" s="6">
        <f>ROUND(R26+R43,5)</f>
        <v>6165</v>
      </c>
      <c r="S44" s="6">
        <f t="shared" si="8"/>
        <v>95344.39</v>
      </c>
    </row>
    <row r="45" spans="1:20" ht="15" thickBot="1" x14ac:dyDescent="0.35">
      <c r="A45" s="2"/>
      <c r="B45" s="2" t="s">
        <v>51</v>
      </c>
      <c r="C45" s="2"/>
      <c r="D45" s="2"/>
      <c r="E45" s="2"/>
      <c r="F45" s="2"/>
      <c r="G45" s="2"/>
      <c r="H45" s="2"/>
      <c r="I45" s="6">
        <f t="shared" ref="I45:Q45" si="12">ROUND(I6+I25-I44,5)</f>
        <v>-36.1</v>
      </c>
      <c r="J45" s="6">
        <f t="shared" si="12"/>
        <v>-1042.4100000000001</v>
      </c>
      <c r="K45" s="6">
        <f t="shared" si="12"/>
        <v>-38884.589999999997</v>
      </c>
      <c r="L45" s="6">
        <f t="shared" si="12"/>
        <v>-1647.65</v>
      </c>
      <c r="M45" s="6">
        <f t="shared" si="12"/>
        <v>21750</v>
      </c>
      <c r="N45" s="6">
        <f t="shared" si="12"/>
        <v>-8178.17</v>
      </c>
      <c r="O45" s="6">
        <f t="shared" si="12"/>
        <v>-15368.66</v>
      </c>
      <c r="P45" s="6">
        <f t="shared" si="12"/>
        <v>-300</v>
      </c>
      <c r="Q45" s="6">
        <f t="shared" si="12"/>
        <v>-6971.81</v>
      </c>
      <c r="R45" s="6">
        <f>ROUND(R6+R25-R44,5)</f>
        <v>-1365</v>
      </c>
      <c r="S45" s="6">
        <f>ROUND(SUM(I45:R45),5)</f>
        <v>-52044.39</v>
      </c>
    </row>
    <row r="46" spans="1:20" s="8" customFormat="1" thickBot="1" x14ac:dyDescent="0.3">
      <c r="A46" s="2" t="s">
        <v>52</v>
      </c>
      <c r="B46" s="2"/>
      <c r="C46" s="2"/>
      <c r="D46" s="2"/>
      <c r="E46" s="2"/>
      <c r="F46" s="2"/>
      <c r="G46" s="2"/>
      <c r="H46" s="2"/>
      <c r="I46" s="7">
        <f t="shared" ref="I46:R46" si="13">I45</f>
        <v>-36.1</v>
      </c>
      <c r="J46" s="7">
        <f t="shared" si="13"/>
        <v>-1042.4100000000001</v>
      </c>
      <c r="K46" s="7">
        <f t="shared" si="13"/>
        <v>-38884.589999999997</v>
      </c>
      <c r="L46" s="7">
        <f t="shared" si="13"/>
        <v>-1647.65</v>
      </c>
      <c r="M46" s="7">
        <f t="shared" si="13"/>
        <v>21750</v>
      </c>
      <c r="N46" s="7">
        <f t="shared" si="13"/>
        <v>-8178.17</v>
      </c>
      <c r="O46" s="7">
        <f t="shared" si="13"/>
        <v>-15368.66</v>
      </c>
      <c r="P46" s="7">
        <f t="shared" si="13"/>
        <v>-300</v>
      </c>
      <c r="Q46" s="7">
        <f t="shared" si="13"/>
        <v>-6971.81</v>
      </c>
      <c r="R46" s="7">
        <f t="shared" si="13"/>
        <v>-1365</v>
      </c>
      <c r="S46" s="7">
        <f t="shared" si="8"/>
        <v>-52044.39</v>
      </c>
    </row>
    <row r="47" spans="1:20" s="8" customFormat="1" ht="29.4" customHeight="1" thickTop="1" thickBot="1" x14ac:dyDescent="0.3">
      <c r="A47" s="2"/>
      <c r="B47" s="2"/>
      <c r="C47" s="2"/>
      <c r="D47" s="2"/>
      <c r="E47" s="2"/>
      <c r="F47" s="2"/>
      <c r="G47" s="2"/>
      <c r="H47" s="67" t="s">
        <v>90</v>
      </c>
      <c r="I47" s="81">
        <f t="shared" ref="I47:R47" si="14">I5+I25-I44</f>
        <v>114777.34999999999</v>
      </c>
      <c r="J47" s="81">
        <f t="shared" si="14"/>
        <v>-1042.4100000000001</v>
      </c>
      <c r="K47" s="81">
        <f t="shared" si="14"/>
        <v>13595.630000000005</v>
      </c>
      <c r="L47" s="81">
        <f t="shared" si="14"/>
        <v>1112.73</v>
      </c>
      <c r="M47" s="81">
        <f t="shared" si="14"/>
        <v>21750</v>
      </c>
      <c r="N47" s="81">
        <f t="shared" si="14"/>
        <v>-8178.17</v>
      </c>
      <c r="O47" s="81">
        <f t="shared" si="14"/>
        <v>-15368.66</v>
      </c>
      <c r="P47" s="81">
        <f t="shared" si="14"/>
        <v>-300</v>
      </c>
      <c r="Q47" s="81">
        <f t="shared" si="14"/>
        <v>-6971.81</v>
      </c>
      <c r="R47" s="81">
        <f t="shared" si="14"/>
        <v>-1365</v>
      </c>
      <c r="S47" s="81">
        <f>S5+S25-S44</f>
        <v>118009.65999999999</v>
      </c>
      <c r="T47" s="82"/>
    </row>
    <row r="48" spans="1:20" ht="15" thickTop="1" x14ac:dyDescent="0.3">
      <c r="S48" s="21"/>
    </row>
    <row r="50" spans="15:18" x14ac:dyDescent="0.3">
      <c r="O50" s="33"/>
      <c r="P50" s="34"/>
      <c r="Q50" s="34"/>
      <c r="R50" s="35"/>
    </row>
    <row r="51" spans="15:18" x14ac:dyDescent="0.3">
      <c r="O51" s="36" t="s">
        <v>76</v>
      </c>
      <c r="P51" s="37"/>
      <c r="Q51" s="38"/>
      <c r="R51" s="46">
        <f>+I47</f>
        <v>114777.34999999999</v>
      </c>
    </row>
    <row r="52" spans="15:18" x14ac:dyDescent="0.3">
      <c r="O52" s="36"/>
      <c r="P52" s="37"/>
      <c r="Q52" s="37"/>
      <c r="R52" s="41"/>
    </row>
    <row r="53" spans="15:18" x14ac:dyDescent="0.3">
      <c r="O53" s="36" t="s">
        <v>77</v>
      </c>
      <c r="P53" s="37"/>
      <c r="Q53" s="37"/>
      <c r="R53" s="41"/>
    </row>
    <row r="54" spans="15:18" x14ac:dyDescent="0.3">
      <c r="O54" s="42" t="s">
        <v>56</v>
      </c>
      <c r="P54" s="43"/>
      <c r="Q54" s="43"/>
      <c r="R54" s="44">
        <f>+K47</f>
        <v>13595.630000000005</v>
      </c>
    </row>
    <row r="55" spans="15:18" x14ac:dyDescent="0.3">
      <c r="O55" s="42" t="s">
        <v>57</v>
      </c>
      <c r="P55" s="43"/>
      <c r="Q55" s="43"/>
      <c r="R55" s="44">
        <f>+L47</f>
        <v>1112.73</v>
      </c>
    </row>
    <row r="56" spans="15:18" x14ac:dyDescent="0.3">
      <c r="O56" s="42" t="s">
        <v>58</v>
      </c>
      <c r="P56" s="43"/>
      <c r="Q56" s="43"/>
      <c r="R56" s="83">
        <f>+M47</f>
        <v>21750</v>
      </c>
    </row>
    <row r="57" spans="15:18" x14ac:dyDescent="0.3">
      <c r="O57" s="42" t="s">
        <v>87</v>
      </c>
      <c r="P57" s="43"/>
      <c r="Q57" s="43"/>
      <c r="R57" s="83">
        <f>+P47</f>
        <v>-300</v>
      </c>
    </row>
    <row r="58" spans="15:18" x14ac:dyDescent="0.3">
      <c r="O58" s="42" t="s">
        <v>78</v>
      </c>
      <c r="P58" s="43"/>
      <c r="Q58" s="43"/>
      <c r="R58" s="83">
        <f>O45</f>
        <v>-15368.66</v>
      </c>
    </row>
    <row r="59" spans="15:18" x14ac:dyDescent="0.3">
      <c r="O59" s="42" t="s">
        <v>79</v>
      </c>
      <c r="P59" s="43"/>
      <c r="Q59" s="43"/>
      <c r="R59" s="83">
        <f>N45</f>
        <v>-8178.17</v>
      </c>
    </row>
    <row r="60" spans="15:18" x14ac:dyDescent="0.3">
      <c r="O60" s="42" t="s">
        <v>55</v>
      </c>
      <c r="P60" s="43"/>
      <c r="Q60" s="43"/>
      <c r="R60" s="83">
        <f>+J47</f>
        <v>-1042.4100000000001</v>
      </c>
    </row>
    <row r="61" spans="15:18" x14ac:dyDescent="0.3">
      <c r="O61" s="42" t="s">
        <v>91</v>
      </c>
      <c r="P61" s="43"/>
      <c r="Q61" s="43"/>
      <c r="R61" s="84">
        <f>Q45</f>
        <v>-6971.81</v>
      </c>
    </row>
    <row r="62" spans="15:18" x14ac:dyDescent="0.3">
      <c r="O62" s="42" t="s">
        <v>92</v>
      </c>
      <c r="P62" s="43"/>
      <c r="Q62" s="43"/>
      <c r="R62" s="84">
        <f>R45</f>
        <v>-1365</v>
      </c>
    </row>
    <row r="63" spans="15:18" x14ac:dyDescent="0.3">
      <c r="O63" s="36" t="s">
        <v>81</v>
      </c>
      <c r="P63" s="37"/>
      <c r="Q63" s="37"/>
      <c r="R63" s="44"/>
    </row>
    <row r="64" spans="15:18" x14ac:dyDescent="0.3">
      <c r="O64" s="36" t="s">
        <v>93</v>
      </c>
      <c r="P64" s="37"/>
      <c r="Q64" s="37"/>
      <c r="R64" s="39">
        <f>+SUM(R51:R63)</f>
        <v>118009.65999999999</v>
      </c>
    </row>
    <row r="65" spans="15:18" x14ac:dyDescent="0.3">
      <c r="O65" s="85"/>
      <c r="P65" s="55"/>
      <c r="Q65" s="55"/>
      <c r="R65" s="86"/>
    </row>
    <row r="66" spans="15:18" x14ac:dyDescent="0.3">
      <c r="O66" s="85"/>
      <c r="P66" s="55"/>
      <c r="Q66" s="37"/>
      <c r="R66" s="86"/>
    </row>
    <row r="67" spans="15:18" x14ac:dyDescent="0.3">
      <c r="O67" s="51"/>
      <c r="P67" s="52"/>
      <c r="Q67" s="87"/>
      <c r="R67" s="53"/>
    </row>
  </sheetData>
  <autoFilter ref="I4:S46"/>
  <pageMargins left="0.7" right="0.7" top="0.75" bottom="0.75" header="0.1" footer="0.3"/>
  <pageSetup orientation="portrait" r:id="rId1"/>
  <headerFooter>
    <oddFooter>&amp;R&amp;"Arial,Bold"&amp;11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"/>
  <sheetViews>
    <sheetView zoomScale="85" zoomScaleNormal="85" workbookViewId="0">
      <pane xSplit="5" ySplit="4" topLeftCell="F5" activePane="bottomRight" state="frozenSplit"/>
      <selection pane="topRight" activeCell="F1" sqref="F1"/>
      <selection pane="bottomLeft" activeCell="A5" sqref="A5"/>
      <selection pane="bottomRight" activeCell="I22" sqref="I22"/>
    </sheetView>
  </sheetViews>
  <sheetFormatPr defaultRowHeight="13.8" outlineLevelRow="2" x14ac:dyDescent="0.3"/>
  <cols>
    <col min="1" max="4" width="3" style="105" customWidth="1"/>
    <col min="5" max="5" width="34.109375" style="105" customWidth="1"/>
    <col min="6" max="6" width="2.33203125" style="105" customWidth="1"/>
    <col min="7" max="7" width="11.88671875" style="105" bestFit="1" customWidth="1"/>
    <col min="8" max="8" width="10.109375" style="105" bestFit="1" customWidth="1"/>
    <col min="9" max="9" width="10.33203125" style="105" bestFit="1" customWidth="1"/>
    <col min="10" max="10" width="26" style="105" bestFit="1" customWidth="1"/>
    <col min="11" max="11" width="48" style="105" bestFit="1" customWidth="1"/>
    <col min="12" max="12" width="23.109375" style="105" bestFit="1" customWidth="1"/>
    <col min="13" max="13" width="7.5546875" style="105" hidden="1" customWidth="1"/>
    <col min="14" max="14" width="30.6640625" style="105" hidden="1" customWidth="1"/>
    <col min="15" max="15" width="12.6640625" style="105" customWidth="1"/>
    <col min="16" max="16" width="10.21875" style="105" bestFit="1" customWidth="1"/>
    <col min="17" max="17" width="22.44140625" style="105" customWidth="1"/>
    <col min="18" max="16384" width="8.88671875" style="91"/>
  </cols>
  <sheetData>
    <row r="1" spans="1:17" x14ac:dyDescent="0.3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90"/>
    </row>
    <row r="2" spans="1:17" x14ac:dyDescent="0.3">
      <c r="A2" s="88" t="s">
        <v>94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106">
        <v>42290</v>
      </c>
    </row>
    <row r="3" spans="1:17" x14ac:dyDescent="0.3">
      <c r="A3" s="88" t="s">
        <v>95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90"/>
    </row>
    <row r="4" spans="1:17" s="65" customFormat="1" ht="14.4" thickBot="1" x14ac:dyDescent="0.35">
      <c r="A4" s="93"/>
      <c r="B4" s="93"/>
      <c r="C4" s="93"/>
      <c r="D4" s="93"/>
      <c r="E4" s="93"/>
      <c r="F4" s="93"/>
      <c r="G4" s="94" t="s">
        <v>96</v>
      </c>
      <c r="H4" s="94" t="s">
        <v>97</v>
      </c>
      <c r="I4" s="94" t="s">
        <v>98</v>
      </c>
      <c r="J4" s="94" t="s">
        <v>99</v>
      </c>
      <c r="K4" s="94" t="s">
        <v>100</v>
      </c>
      <c r="L4" s="94" t="s">
        <v>101</v>
      </c>
      <c r="M4" s="94" t="s">
        <v>102</v>
      </c>
      <c r="N4" s="94" t="s">
        <v>103</v>
      </c>
      <c r="O4" s="94" t="s">
        <v>104</v>
      </c>
      <c r="P4" s="94" t="s">
        <v>105</v>
      </c>
      <c r="Q4" s="94" t="s">
        <v>106</v>
      </c>
    </row>
    <row r="5" spans="1:17" ht="14.4" thickTop="1" x14ac:dyDescent="0.3">
      <c r="A5" s="66"/>
      <c r="B5" s="66" t="s">
        <v>14</v>
      </c>
      <c r="C5" s="66"/>
      <c r="D5" s="66"/>
      <c r="E5" s="66"/>
      <c r="F5" s="66"/>
      <c r="G5" s="66"/>
      <c r="H5" s="95"/>
      <c r="I5" s="66"/>
      <c r="J5" s="66"/>
      <c r="K5" s="66"/>
      <c r="L5" s="66"/>
      <c r="M5" s="66"/>
      <c r="N5" s="66"/>
      <c r="O5" s="96"/>
      <c r="P5" s="96"/>
      <c r="Q5" s="96"/>
    </row>
    <row r="6" spans="1:17" x14ac:dyDescent="0.3">
      <c r="A6" s="66"/>
      <c r="B6" s="66"/>
      <c r="C6" s="66" t="s">
        <v>15</v>
      </c>
      <c r="D6" s="66"/>
      <c r="E6" s="66"/>
      <c r="F6" s="66"/>
      <c r="G6" s="66"/>
      <c r="H6" s="95"/>
      <c r="I6" s="66"/>
      <c r="J6" s="66"/>
      <c r="K6" s="66"/>
      <c r="L6" s="66"/>
      <c r="M6" s="66"/>
      <c r="N6" s="66"/>
      <c r="O6" s="96"/>
      <c r="P6" s="96"/>
      <c r="Q6" s="96"/>
    </row>
    <row r="7" spans="1:17" outlineLevel="2" x14ac:dyDescent="0.3">
      <c r="A7" s="66"/>
      <c r="B7" s="66"/>
      <c r="C7" s="66"/>
      <c r="D7" s="66" t="s">
        <v>16</v>
      </c>
      <c r="E7" s="66"/>
      <c r="F7" s="66"/>
      <c r="G7" s="66"/>
      <c r="H7" s="95"/>
      <c r="I7" s="66"/>
      <c r="J7" s="66"/>
      <c r="K7" s="66"/>
      <c r="L7" s="66"/>
      <c r="M7" s="66"/>
      <c r="N7" s="66"/>
      <c r="O7" s="96"/>
      <c r="P7" s="96"/>
      <c r="Q7" s="96"/>
    </row>
    <row r="8" spans="1:17" outlineLevel="2" x14ac:dyDescent="0.3">
      <c r="A8" s="97"/>
      <c r="B8" s="97"/>
      <c r="C8" s="97"/>
      <c r="D8" s="97"/>
      <c r="E8" s="97"/>
      <c r="F8" s="97"/>
      <c r="G8" s="97" t="s">
        <v>107</v>
      </c>
      <c r="H8" s="98">
        <v>42216</v>
      </c>
      <c r="I8" s="97" t="s">
        <v>108</v>
      </c>
      <c r="J8" s="97"/>
      <c r="K8" s="97" t="s">
        <v>109</v>
      </c>
      <c r="L8" s="97" t="s">
        <v>54</v>
      </c>
      <c r="M8" s="99"/>
      <c r="N8" s="97" t="s">
        <v>18</v>
      </c>
      <c r="O8" s="100"/>
      <c r="P8" s="100">
        <v>2073</v>
      </c>
      <c r="Q8" s="100">
        <v>2073</v>
      </c>
    </row>
    <row r="9" spans="1:17" outlineLevel="2" x14ac:dyDescent="0.3">
      <c r="A9" s="97"/>
      <c r="B9" s="97"/>
      <c r="C9" s="97"/>
      <c r="D9" s="97"/>
      <c r="E9" s="97"/>
      <c r="F9" s="97"/>
      <c r="G9" s="97" t="s">
        <v>107</v>
      </c>
      <c r="H9" s="98">
        <v>42216</v>
      </c>
      <c r="I9" s="97" t="s">
        <v>108</v>
      </c>
      <c r="J9" s="97"/>
      <c r="K9" s="97" t="s">
        <v>110</v>
      </c>
      <c r="L9" s="97" t="s">
        <v>54</v>
      </c>
      <c r="M9" s="99"/>
      <c r="N9" s="97" t="s">
        <v>18</v>
      </c>
      <c r="O9" s="100"/>
      <c r="P9" s="100">
        <v>4138</v>
      </c>
      <c r="Q9" s="100">
        <v>6211</v>
      </c>
    </row>
    <row r="10" spans="1:17" ht="14.4" outlineLevel="2" thickBot="1" x14ac:dyDescent="0.35">
      <c r="A10" s="97"/>
      <c r="B10" s="97"/>
      <c r="C10" s="97"/>
      <c r="D10" s="97"/>
      <c r="E10" s="97"/>
      <c r="F10" s="97"/>
      <c r="G10" s="97" t="s">
        <v>107</v>
      </c>
      <c r="H10" s="98">
        <v>42247</v>
      </c>
      <c r="I10" s="97" t="s">
        <v>111</v>
      </c>
      <c r="J10" s="97"/>
      <c r="K10" s="97" t="s">
        <v>112</v>
      </c>
      <c r="L10" s="97" t="s">
        <v>54</v>
      </c>
      <c r="M10" s="99"/>
      <c r="N10" s="97" t="s">
        <v>17</v>
      </c>
      <c r="O10" s="101"/>
      <c r="P10" s="101">
        <v>8006</v>
      </c>
      <c r="Q10" s="101">
        <v>14217</v>
      </c>
    </row>
    <row r="11" spans="1:17" outlineLevel="1" x14ac:dyDescent="0.3">
      <c r="A11" s="97"/>
      <c r="B11" s="97"/>
      <c r="C11" s="97"/>
      <c r="D11" s="97" t="s">
        <v>113</v>
      </c>
      <c r="E11" s="97"/>
      <c r="F11" s="97"/>
      <c r="G11" s="97"/>
      <c r="H11" s="98"/>
      <c r="I11" s="97"/>
      <c r="J11" s="97"/>
      <c r="K11" s="97"/>
      <c r="L11" s="97"/>
      <c r="M11" s="97"/>
      <c r="N11" s="97"/>
      <c r="O11" s="100">
        <f>ROUND(SUM(O7:O10),5)</f>
        <v>0</v>
      </c>
      <c r="P11" s="100">
        <f>ROUND(SUM(P7:P10),5)</f>
        <v>14217</v>
      </c>
      <c r="Q11" s="100">
        <f>Q10</f>
        <v>14217</v>
      </c>
    </row>
    <row r="12" spans="1:17" outlineLevel="2" x14ac:dyDescent="0.3">
      <c r="A12" s="66"/>
      <c r="B12" s="66"/>
      <c r="C12" s="66"/>
      <c r="D12" s="66" t="s">
        <v>17</v>
      </c>
      <c r="E12" s="66"/>
      <c r="F12" s="66"/>
      <c r="G12" s="66"/>
      <c r="H12" s="95"/>
      <c r="I12" s="66"/>
      <c r="J12" s="66"/>
      <c r="K12" s="66"/>
      <c r="L12" s="66"/>
      <c r="M12" s="66"/>
      <c r="N12" s="66"/>
      <c r="O12" s="96"/>
      <c r="P12" s="96"/>
      <c r="Q12" s="96"/>
    </row>
    <row r="13" spans="1:17" outlineLevel="2" x14ac:dyDescent="0.3">
      <c r="A13" s="97"/>
      <c r="B13" s="97"/>
      <c r="C13" s="97"/>
      <c r="D13" s="97"/>
      <c r="E13" s="97"/>
      <c r="F13" s="97"/>
      <c r="G13" s="97" t="s">
        <v>114</v>
      </c>
      <c r="H13" s="98">
        <v>42214</v>
      </c>
      <c r="I13" s="97"/>
      <c r="J13" s="97" t="s">
        <v>115</v>
      </c>
      <c r="K13" s="97" t="s">
        <v>116</v>
      </c>
      <c r="L13" s="97" t="s">
        <v>58</v>
      </c>
      <c r="M13" s="99"/>
      <c r="N13" s="97" t="s">
        <v>117</v>
      </c>
      <c r="O13" s="100"/>
      <c r="P13" s="100">
        <v>25000</v>
      </c>
      <c r="Q13" s="100">
        <v>25000</v>
      </c>
    </row>
    <row r="14" spans="1:17" outlineLevel="2" x14ac:dyDescent="0.3">
      <c r="A14" s="97"/>
      <c r="B14" s="97"/>
      <c r="C14" s="97"/>
      <c r="D14" s="97"/>
      <c r="E14" s="97"/>
      <c r="F14" s="97"/>
      <c r="G14" s="97" t="s">
        <v>107</v>
      </c>
      <c r="H14" s="98">
        <v>42216</v>
      </c>
      <c r="I14" s="97" t="s">
        <v>108</v>
      </c>
      <c r="J14" s="97"/>
      <c r="K14" s="97" t="s">
        <v>109</v>
      </c>
      <c r="L14" s="97" t="s">
        <v>54</v>
      </c>
      <c r="M14" s="99"/>
      <c r="N14" s="97" t="s">
        <v>18</v>
      </c>
      <c r="O14" s="100">
        <v>2073</v>
      </c>
      <c r="P14" s="100"/>
      <c r="Q14" s="100">
        <v>22927</v>
      </c>
    </row>
    <row r="15" spans="1:17" outlineLevel="2" x14ac:dyDescent="0.3">
      <c r="A15" s="97"/>
      <c r="B15" s="97"/>
      <c r="C15" s="97"/>
      <c r="D15" s="97"/>
      <c r="E15" s="97"/>
      <c r="F15" s="97"/>
      <c r="G15" s="97" t="s">
        <v>107</v>
      </c>
      <c r="H15" s="98">
        <v>42216</v>
      </c>
      <c r="I15" s="97" t="s">
        <v>108</v>
      </c>
      <c r="J15" s="97"/>
      <c r="K15" s="97" t="s">
        <v>110</v>
      </c>
      <c r="L15" s="97" t="s">
        <v>54</v>
      </c>
      <c r="M15" s="99"/>
      <c r="N15" s="97" t="s">
        <v>18</v>
      </c>
      <c r="O15" s="100">
        <v>4138</v>
      </c>
      <c r="P15" s="100"/>
      <c r="Q15" s="100">
        <v>18789</v>
      </c>
    </row>
    <row r="16" spans="1:17" ht="14.4" outlineLevel="2" thickBot="1" x14ac:dyDescent="0.35">
      <c r="A16" s="97"/>
      <c r="B16" s="97"/>
      <c r="C16" s="97"/>
      <c r="D16" s="97"/>
      <c r="E16" s="97"/>
      <c r="F16" s="97"/>
      <c r="G16" s="97" t="s">
        <v>107</v>
      </c>
      <c r="H16" s="98">
        <v>42247</v>
      </c>
      <c r="I16" s="97" t="s">
        <v>111</v>
      </c>
      <c r="J16" s="97"/>
      <c r="K16" s="97" t="s">
        <v>112</v>
      </c>
      <c r="L16" s="97" t="s">
        <v>54</v>
      </c>
      <c r="M16" s="99"/>
      <c r="N16" s="97" t="s">
        <v>16</v>
      </c>
      <c r="O16" s="102">
        <v>8006</v>
      </c>
      <c r="P16" s="102"/>
      <c r="Q16" s="102">
        <v>10783</v>
      </c>
    </row>
    <row r="17" spans="1:17" ht="14.4" outlineLevel="1" thickBot="1" x14ac:dyDescent="0.35">
      <c r="A17" s="97"/>
      <c r="B17" s="97"/>
      <c r="C17" s="97"/>
      <c r="D17" s="97" t="s">
        <v>118</v>
      </c>
      <c r="E17" s="97"/>
      <c r="F17" s="97"/>
      <c r="G17" s="97"/>
      <c r="H17" s="98"/>
      <c r="I17" s="97"/>
      <c r="J17" s="97"/>
      <c r="K17" s="97"/>
      <c r="L17" s="97"/>
      <c r="M17" s="97"/>
      <c r="N17" s="97"/>
      <c r="O17" s="103">
        <f>ROUND(SUM(O12:O16),5)</f>
        <v>14217</v>
      </c>
      <c r="P17" s="103">
        <f>ROUND(SUM(P12:P16),5)</f>
        <v>25000</v>
      </c>
      <c r="Q17" s="103">
        <f>Q16</f>
        <v>10783</v>
      </c>
    </row>
    <row r="18" spans="1:17" ht="14.4" thickBot="1" x14ac:dyDescent="0.35">
      <c r="A18" s="97"/>
      <c r="B18" s="97"/>
      <c r="C18" s="97" t="s">
        <v>19</v>
      </c>
      <c r="D18" s="97"/>
      <c r="E18" s="97"/>
      <c r="F18" s="97"/>
      <c r="G18" s="97"/>
      <c r="H18" s="98"/>
      <c r="I18" s="97"/>
      <c r="J18" s="97"/>
      <c r="K18" s="97"/>
      <c r="L18" s="97"/>
      <c r="M18" s="97"/>
      <c r="N18" s="97"/>
      <c r="O18" s="104">
        <f>ROUND(O11+O17,5)</f>
        <v>14217</v>
      </c>
      <c r="P18" s="104">
        <f>ROUND(P11+P17,5)</f>
        <v>39217</v>
      </c>
      <c r="Q18" s="104">
        <f>ROUND(Q11+Q17,5)</f>
        <v>25000</v>
      </c>
    </row>
    <row r="19" spans="1:17" x14ac:dyDescent="0.3">
      <c r="A19" s="97"/>
      <c r="B19" s="97" t="s">
        <v>20</v>
      </c>
      <c r="C19" s="97"/>
      <c r="D19" s="97"/>
      <c r="E19" s="97"/>
      <c r="F19" s="97"/>
      <c r="G19" s="97"/>
      <c r="H19" s="98"/>
      <c r="I19" s="97"/>
      <c r="J19" s="97"/>
      <c r="K19" s="97"/>
      <c r="L19" s="97"/>
      <c r="M19" s="97"/>
      <c r="N19" s="97"/>
      <c r="O19" s="100">
        <f>O18</f>
        <v>14217</v>
      </c>
      <c r="P19" s="100">
        <f>P18</f>
        <v>39217</v>
      </c>
      <c r="Q19" s="100">
        <f>Q18</f>
        <v>25000</v>
      </c>
    </row>
    <row r="20" spans="1:17" x14ac:dyDescent="0.3">
      <c r="A20" s="66"/>
      <c r="B20" s="66" t="s">
        <v>21</v>
      </c>
      <c r="C20" s="66"/>
      <c r="D20" s="66"/>
      <c r="E20" s="66"/>
      <c r="F20" s="66"/>
      <c r="G20" s="66"/>
      <c r="H20" s="95"/>
      <c r="I20" s="66"/>
      <c r="J20" s="66"/>
      <c r="K20" s="66"/>
      <c r="L20" s="66"/>
      <c r="M20" s="66"/>
      <c r="N20" s="66"/>
      <c r="O20" s="96"/>
      <c r="P20" s="96"/>
      <c r="Q20" s="96"/>
    </row>
    <row r="21" spans="1:17" x14ac:dyDescent="0.3">
      <c r="A21" s="66"/>
      <c r="B21" s="66"/>
      <c r="C21" s="66" t="s">
        <v>22</v>
      </c>
      <c r="D21" s="66"/>
      <c r="E21" s="66"/>
      <c r="F21" s="66"/>
      <c r="G21" s="66"/>
      <c r="H21" s="95"/>
      <c r="I21" s="66"/>
      <c r="J21" s="66"/>
      <c r="K21" s="66"/>
      <c r="L21" s="66"/>
      <c r="M21" s="66"/>
      <c r="N21" s="66"/>
      <c r="O21" s="96"/>
      <c r="P21" s="96"/>
      <c r="Q21" s="96"/>
    </row>
    <row r="22" spans="1:17" x14ac:dyDescent="0.3">
      <c r="A22" s="66"/>
      <c r="B22" s="66"/>
      <c r="C22" s="66"/>
      <c r="D22" s="66" t="s">
        <v>23</v>
      </c>
      <c r="E22" s="66"/>
      <c r="F22" s="66"/>
      <c r="G22" s="66"/>
      <c r="H22" s="95"/>
      <c r="I22" s="66"/>
      <c r="J22" s="66"/>
      <c r="K22" s="66"/>
      <c r="L22" s="66"/>
      <c r="M22" s="66"/>
      <c r="N22" s="66"/>
      <c r="O22" s="96"/>
      <c r="P22" s="96"/>
      <c r="Q22" s="96"/>
    </row>
    <row r="23" spans="1:17" outlineLevel="1" x14ac:dyDescent="0.3">
      <c r="A23" s="66"/>
      <c r="B23" s="66"/>
      <c r="C23" s="66"/>
      <c r="D23" s="66"/>
      <c r="E23" s="66" t="s">
        <v>26</v>
      </c>
      <c r="F23" s="66"/>
      <c r="G23" s="66"/>
      <c r="H23" s="95"/>
      <c r="I23" s="66"/>
      <c r="J23" s="66"/>
      <c r="K23" s="66"/>
      <c r="L23" s="66"/>
      <c r="M23" s="66"/>
      <c r="N23" s="66"/>
      <c r="O23" s="96"/>
      <c r="P23" s="96"/>
      <c r="Q23" s="96"/>
    </row>
    <row r="24" spans="1:17" outlineLevel="1" x14ac:dyDescent="0.3">
      <c r="A24" s="97"/>
      <c r="B24" s="97"/>
      <c r="C24" s="97"/>
      <c r="D24" s="97"/>
      <c r="E24" s="97"/>
      <c r="F24" s="97"/>
      <c r="G24" s="97" t="s">
        <v>114</v>
      </c>
      <c r="H24" s="98">
        <v>42192</v>
      </c>
      <c r="I24" s="97" t="s">
        <v>119</v>
      </c>
      <c r="J24" s="97" t="s">
        <v>120</v>
      </c>
      <c r="K24" s="97" t="s">
        <v>121</v>
      </c>
      <c r="L24" s="97" t="s">
        <v>54</v>
      </c>
      <c r="M24" s="99"/>
      <c r="N24" s="97" t="s">
        <v>117</v>
      </c>
      <c r="O24" s="100"/>
      <c r="P24" s="100">
        <v>75</v>
      </c>
      <c r="Q24" s="100">
        <v>75</v>
      </c>
    </row>
    <row r="25" spans="1:17" outlineLevel="1" x14ac:dyDescent="0.3">
      <c r="A25" s="97"/>
      <c r="B25" s="97"/>
      <c r="C25" s="97"/>
      <c r="D25" s="97"/>
      <c r="E25" s="97"/>
      <c r="F25" s="97"/>
      <c r="G25" s="97" t="s">
        <v>114</v>
      </c>
      <c r="H25" s="98">
        <v>42192</v>
      </c>
      <c r="I25" s="97" t="s">
        <v>122</v>
      </c>
      <c r="J25" s="97" t="s">
        <v>123</v>
      </c>
      <c r="K25" s="97" t="s">
        <v>121</v>
      </c>
      <c r="L25" s="97" t="s">
        <v>54</v>
      </c>
      <c r="M25" s="99"/>
      <c r="N25" s="97" t="s">
        <v>117</v>
      </c>
      <c r="O25" s="100"/>
      <c r="P25" s="100">
        <v>500</v>
      </c>
      <c r="Q25" s="100">
        <v>575</v>
      </c>
    </row>
    <row r="26" spans="1:17" outlineLevel="1" x14ac:dyDescent="0.3">
      <c r="A26" s="97"/>
      <c r="B26" s="97"/>
      <c r="C26" s="97"/>
      <c r="D26" s="97"/>
      <c r="E26" s="97"/>
      <c r="F26" s="97"/>
      <c r="G26" s="97" t="s">
        <v>114</v>
      </c>
      <c r="H26" s="98">
        <v>42192</v>
      </c>
      <c r="I26" s="97" t="s">
        <v>124</v>
      </c>
      <c r="J26" s="97" t="s">
        <v>125</v>
      </c>
      <c r="K26" s="97" t="s">
        <v>121</v>
      </c>
      <c r="L26" s="97" t="s">
        <v>54</v>
      </c>
      <c r="M26" s="99"/>
      <c r="N26" s="97" t="s">
        <v>117</v>
      </c>
      <c r="O26" s="100"/>
      <c r="P26" s="100">
        <v>150</v>
      </c>
      <c r="Q26" s="100">
        <v>725</v>
      </c>
    </row>
    <row r="27" spans="1:17" outlineLevel="1" x14ac:dyDescent="0.3">
      <c r="A27" s="97"/>
      <c r="B27" s="97"/>
      <c r="C27" s="97"/>
      <c r="D27" s="97"/>
      <c r="E27" s="97"/>
      <c r="F27" s="97"/>
      <c r="G27" s="97" t="s">
        <v>114</v>
      </c>
      <c r="H27" s="98">
        <v>42199</v>
      </c>
      <c r="I27" s="97" t="s">
        <v>126</v>
      </c>
      <c r="J27" s="97" t="s">
        <v>127</v>
      </c>
      <c r="K27" s="97" t="s">
        <v>121</v>
      </c>
      <c r="L27" s="97" t="s">
        <v>54</v>
      </c>
      <c r="M27" s="99"/>
      <c r="N27" s="97" t="s">
        <v>117</v>
      </c>
      <c r="O27" s="100"/>
      <c r="P27" s="100">
        <v>500</v>
      </c>
      <c r="Q27" s="100">
        <v>1225</v>
      </c>
    </row>
    <row r="28" spans="1:17" outlineLevel="1" x14ac:dyDescent="0.3">
      <c r="A28" s="97"/>
      <c r="B28" s="97"/>
      <c r="C28" s="97"/>
      <c r="D28" s="97"/>
      <c r="E28" s="97"/>
      <c r="F28" s="97"/>
      <c r="G28" s="97" t="s">
        <v>114</v>
      </c>
      <c r="H28" s="98">
        <v>42199</v>
      </c>
      <c r="I28" s="97" t="s">
        <v>128</v>
      </c>
      <c r="J28" s="97" t="s">
        <v>129</v>
      </c>
      <c r="K28" s="97" t="s">
        <v>121</v>
      </c>
      <c r="L28" s="97" t="s">
        <v>54</v>
      </c>
      <c r="M28" s="99"/>
      <c r="N28" s="97" t="s">
        <v>117</v>
      </c>
      <c r="O28" s="100"/>
      <c r="P28" s="100">
        <v>75</v>
      </c>
      <c r="Q28" s="100">
        <v>1300</v>
      </c>
    </row>
    <row r="29" spans="1:17" outlineLevel="1" x14ac:dyDescent="0.3">
      <c r="A29" s="97"/>
      <c r="B29" s="97"/>
      <c r="C29" s="97"/>
      <c r="D29" s="97"/>
      <c r="E29" s="97"/>
      <c r="F29" s="97"/>
      <c r="G29" s="97" t="s">
        <v>114</v>
      </c>
      <c r="H29" s="98">
        <v>42199</v>
      </c>
      <c r="I29" s="97" t="s">
        <v>130</v>
      </c>
      <c r="J29" s="97" t="s">
        <v>131</v>
      </c>
      <c r="K29" s="97" t="s">
        <v>121</v>
      </c>
      <c r="L29" s="97" t="s">
        <v>54</v>
      </c>
      <c r="M29" s="99"/>
      <c r="N29" s="97" t="s">
        <v>117</v>
      </c>
      <c r="O29" s="100"/>
      <c r="P29" s="100">
        <v>500</v>
      </c>
      <c r="Q29" s="100">
        <v>1800</v>
      </c>
    </row>
    <row r="30" spans="1:17" ht="14.4" outlineLevel="1" thickBot="1" x14ac:dyDescent="0.35">
      <c r="A30" s="97"/>
      <c r="B30" s="97"/>
      <c r="C30" s="97"/>
      <c r="D30" s="97"/>
      <c r="E30" s="97"/>
      <c r="F30" s="97"/>
      <c r="G30" s="97" t="s">
        <v>114</v>
      </c>
      <c r="H30" s="98">
        <v>42206</v>
      </c>
      <c r="I30" s="97" t="s">
        <v>132</v>
      </c>
      <c r="J30" s="97" t="s">
        <v>133</v>
      </c>
      <c r="K30" s="97" t="s">
        <v>121</v>
      </c>
      <c r="L30" s="97" t="s">
        <v>54</v>
      </c>
      <c r="M30" s="99"/>
      <c r="N30" s="97" t="s">
        <v>117</v>
      </c>
      <c r="O30" s="102"/>
      <c r="P30" s="102">
        <v>500</v>
      </c>
      <c r="Q30" s="102">
        <v>2300</v>
      </c>
    </row>
    <row r="31" spans="1:17" ht="14.4" thickBot="1" x14ac:dyDescent="0.35">
      <c r="A31" s="97"/>
      <c r="B31" s="97"/>
      <c r="C31" s="97"/>
      <c r="D31" s="97"/>
      <c r="E31" s="97" t="s">
        <v>134</v>
      </c>
      <c r="F31" s="97"/>
      <c r="G31" s="97"/>
      <c r="H31" s="98"/>
      <c r="I31" s="97"/>
      <c r="J31" s="97"/>
      <c r="K31" s="97"/>
      <c r="L31" s="97"/>
      <c r="M31" s="97"/>
      <c r="N31" s="97"/>
      <c r="O31" s="103">
        <f>ROUND(SUM(O23:O30),5)</f>
        <v>0</v>
      </c>
      <c r="P31" s="103">
        <f>ROUND(SUM(P23:P30),5)</f>
        <v>2300</v>
      </c>
      <c r="Q31" s="103">
        <f>Q30</f>
        <v>2300</v>
      </c>
    </row>
    <row r="32" spans="1:17" ht="14.4" thickBot="1" x14ac:dyDescent="0.35">
      <c r="A32" s="97"/>
      <c r="B32" s="97"/>
      <c r="C32" s="97"/>
      <c r="D32" s="97" t="s">
        <v>27</v>
      </c>
      <c r="E32" s="97"/>
      <c r="F32" s="97"/>
      <c r="G32" s="97"/>
      <c r="H32" s="98"/>
      <c r="I32" s="97"/>
      <c r="J32" s="97"/>
      <c r="K32" s="97"/>
      <c r="L32" s="97"/>
      <c r="M32" s="97"/>
      <c r="N32" s="97"/>
      <c r="O32" s="103">
        <f t="shared" ref="O32:P34" si="0">O31</f>
        <v>0</v>
      </c>
      <c r="P32" s="103">
        <f t="shared" si="0"/>
        <v>2300</v>
      </c>
      <c r="Q32" s="103">
        <f>Q31</f>
        <v>2300</v>
      </c>
    </row>
    <row r="33" spans="1:17" ht="14.4" thickBot="1" x14ac:dyDescent="0.35">
      <c r="A33" s="97"/>
      <c r="B33" s="97"/>
      <c r="C33" s="97" t="s">
        <v>28</v>
      </c>
      <c r="D33" s="97"/>
      <c r="E33" s="97"/>
      <c r="F33" s="97"/>
      <c r="G33" s="97"/>
      <c r="H33" s="98"/>
      <c r="I33" s="97"/>
      <c r="J33" s="97"/>
      <c r="K33" s="97"/>
      <c r="L33" s="97"/>
      <c r="M33" s="97"/>
      <c r="N33" s="97"/>
      <c r="O33" s="104">
        <f t="shared" si="0"/>
        <v>0</v>
      </c>
      <c r="P33" s="104">
        <f t="shared" si="0"/>
        <v>2300</v>
      </c>
      <c r="Q33" s="104">
        <f>Q32</f>
        <v>2300</v>
      </c>
    </row>
    <row r="34" spans="1:17" x14ac:dyDescent="0.3">
      <c r="A34" s="97"/>
      <c r="B34" s="97" t="s">
        <v>29</v>
      </c>
      <c r="C34" s="97"/>
      <c r="D34" s="97"/>
      <c r="E34" s="97"/>
      <c r="F34" s="97"/>
      <c r="G34" s="97"/>
      <c r="H34" s="98"/>
      <c r="I34" s="97"/>
      <c r="J34" s="97"/>
      <c r="K34" s="97"/>
      <c r="L34" s="97"/>
      <c r="M34" s="97"/>
      <c r="N34" s="97"/>
      <c r="O34" s="100">
        <f t="shared" si="0"/>
        <v>0</v>
      </c>
      <c r="P34" s="100">
        <f t="shared" si="0"/>
        <v>2300</v>
      </c>
      <c r="Q34" s="100">
        <f>Q33</f>
        <v>2300</v>
      </c>
    </row>
    <row r="35" spans="1:17" x14ac:dyDescent="0.3">
      <c r="A35" s="66"/>
      <c r="B35" s="66" t="s">
        <v>33</v>
      </c>
      <c r="C35" s="66"/>
      <c r="D35" s="66"/>
      <c r="E35" s="66"/>
      <c r="F35" s="66"/>
      <c r="G35" s="66"/>
      <c r="H35" s="95"/>
      <c r="I35" s="66"/>
      <c r="J35" s="66"/>
      <c r="K35" s="66"/>
      <c r="L35" s="66"/>
      <c r="M35" s="66"/>
      <c r="N35" s="66"/>
      <c r="O35" s="96"/>
      <c r="P35" s="96"/>
      <c r="Q35" s="96"/>
    </row>
    <row r="36" spans="1:17" x14ac:dyDescent="0.3">
      <c r="A36" s="66"/>
      <c r="B36" s="66"/>
      <c r="C36" s="66" t="s">
        <v>34</v>
      </c>
      <c r="D36" s="66"/>
      <c r="E36" s="66"/>
      <c r="F36" s="66"/>
      <c r="G36" s="66"/>
      <c r="H36" s="95"/>
      <c r="I36" s="66"/>
      <c r="J36" s="66"/>
      <c r="K36" s="66"/>
      <c r="L36" s="66"/>
      <c r="M36" s="66"/>
      <c r="N36" s="66"/>
      <c r="O36" s="96"/>
      <c r="P36" s="96"/>
      <c r="Q36" s="96"/>
    </row>
    <row r="37" spans="1:17" outlineLevel="2" x14ac:dyDescent="0.3">
      <c r="A37" s="66"/>
      <c r="B37" s="66"/>
      <c r="C37" s="66"/>
      <c r="D37" s="66" t="s">
        <v>35</v>
      </c>
      <c r="E37" s="66"/>
      <c r="F37" s="66"/>
      <c r="G37" s="66"/>
      <c r="H37" s="95"/>
      <c r="I37" s="66"/>
      <c r="J37" s="66"/>
      <c r="K37" s="66"/>
      <c r="L37" s="66"/>
      <c r="M37" s="66"/>
      <c r="N37" s="66"/>
      <c r="O37" s="96"/>
      <c r="P37" s="96"/>
      <c r="Q37" s="96"/>
    </row>
    <row r="38" spans="1:17" ht="14.4" outlineLevel="2" thickBot="1" x14ac:dyDescent="0.35">
      <c r="A38" s="89"/>
      <c r="B38" s="89"/>
      <c r="C38" s="89"/>
      <c r="D38" s="89"/>
      <c r="E38" s="89"/>
      <c r="F38" s="97"/>
      <c r="G38" s="97" t="s">
        <v>107</v>
      </c>
      <c r="H38" s="98">
        <v>42216</v>
      </c>
      <c r="I38" s="97" t="s">
        <v>135</v>
      </c>
      <c r="J38" s="97"/>
      <c r="K38" s="97" t="s">
        <v>136</v>
      </c>
      <c r="L38" s="97" t="s">
        <v>58</v>
      </c>
      <c r="M38" s="99"/>
      <c r="N38" s="97" t="s">
        <v>137</v>
      </c>
      <c r="O38" s="101">
        <v>1750</v>
      </c>
      <c r="P38" s="101"/>
      <c r="Q38" s="101">
        <v>-1750</v>
      </c>
    </row>
    <row r="39" spans="1:17" outlineLevel="1" x14ac:dyDescent="0.3">
      <c r="A39" s="97"/>
      <c r="B39" s="97"/>
      <c r="C39" s="97"/>
      <c r="D39" s="97" t="s">
        <v>138</v>
      </c>
      <c r="E39" s="97"/>
      <c r="F39" s="97"/>
      <c r="G39" s="97"/>
      <c r="H39" s="98"/>
      <c r="I39" s="97"/>
      <c r="J39" s="97"/>
      <c r="K39" s="97"/>
      <c r="L39" s="97"/>
      <c r="M39" s="97"/>
      <c r="N39" s="97"/>
      <c r="O39" s="100">
        <f>ROUND(SUM(O37:O38),5)</f>
        <v>1750</v>
      </c>
      <c r="P39" s="100">
        <f>ROUND(SUM(P37:P38),5)</f>
        <v>0</v>
      </c>
      <c r="Q39" s="100">
        <f>Q38</f>
        <v>-1750</v>
      </c>
    </row>
    <row r="40" spans="1:17" outlineLevel="2" x14ac:dyDescent="0.3">
      <c r="A40" s="66"/>
      <c r="B40" s="66"/>
      <c r="C40" s="66"/>
      <c r="D40" s="66" t="s">
        <v>36</v>
      </c>
      <c r="E40" s="66"/>
      <c r="F40" s="66"/>
      <c r="G40" s="66"/>
      <c r="H40" s="95"/>
      <c r="I40" s="66"/>
      <c r="J40" s="66"/>
      <c r="K40" s="66"/>
      <c r="L40" s="66"/>
      <c r="M40" s="66"/>
      <c r="N40" s="66"/>
      <c r="O40" s="96"/>
      <c r="P40" s="96"/>
      <c r="Q40" s="96"/>
    </row>
    <row r="41" spans="1:17" outlineLevel="2" x14ac:dyDescent="0.3">
      <c r="A41" s="97"/>
      <c r="B41" s="97"/>
      <c r="C41" s="97"/>
      <c r="D41" s="97"/>
      <c r="E41" s="97"/>
      <c r="F41" s="97"/>
      <c r="G41" s="97" t="s">
        <v>107</v>
      </c>
      <c r="H41" s="98">
        <v>42186</v>
      </c>
      <c r="I41" s="97" t="s">
        <v>139</v>
      </c>
      <c r="J41" s="97"/>
      <c r="K41" s="97" t="s">
        <v>140</v>
      </c>
      <c r="L41" s="97" t="s">
        <v>54</v>
      </c>
      <c r="M41" s="99"/>
      <c r="N41" s="97" t="s">
        <v>141</v>
      </c>
      <c r="O41" s="100"/>
      <c r="P41" s="100">
        <v>3846</v>
      </c>
      <c r="Q41" s="100">
        <v>3846</v>
      </c>
    </row>
    <row r="42" spans="1:17" outlineLevel="2" x14ac:dyDescent="0.3">
      <c r="A42" s="97"/>
      <c r="B42" s="97"/>
      <c r="C42" s="97"/>
      <c r="D42" s="97"/>
      <c r="E42" s="97"/>
      <c r="F42" s="97"/>
      <c r="G42" s="97" t="s">
        <v>107</v>
      </c>
      <c r="H42" s="98">
        <v>42186</v>
      </c>
      <c r="I42" s="97" t="s">
        <v>139</v>
      </c>
      <c r="J42" s="97"/>
      <c r="K42" s="97" t="s">
        <v>142</v>
      </c>
      <c r="L42" s="97" t="s">
        <v>54</v>
      </c>
      <c r="M42" s="99"/>
      <c r="N42" s="97" t="s">
        <v>141</v>
      </c>
      <c r="O42" s="100"/>
      <c r="P42" s="100">
        <v>294.22000000000003</v>
      </c>
      <c r="Q42" s="100">
        <v>4140.22</v>
      </c>
    </row>
    <row r="43" spans="1:17" outlineLevel="2" x14ac:dyDescent="0.3">
      <c r="A43" s="97"/>
      <c r="B43" s="97"/>
      <c r="C43" s="97"/>
      <c r="D43" s="97"/>
      <c r="E43" s="97"/>
      <c r="F43" s="97"/>
      <c r="G43" s="97" t="s">
        <v>107</v>
      </c>
      <c r="H43" s="98">
        <v>42200</v>
      </c>
      <c r="I43" s="97" t="s">
        <v>143</v>
      </c>
      <c r="J43" s="97"/>
      <c r="K43" s="97" t="s">
        <v>144</v>
      </c>
      <c r="L43" s="97" t="s">
        <v>54</v>
      </c>
      <c r="M43" s="99"/>
      <c r="N43" s="97" t="s">
        <v>145</v>
      </c>
      <c r="O43" s="100">
        <v>2083.34</v>
      </c>
      <c r="P43" s="100"/>
      <c r="Q43" s="100">
        <v>2056.88</v>
      </c>
    </row>
    <row r="44" spans="1:17" outlineLevel="2" x14ac:dyDescent="0.3">
      <c r="A44" s="97"/>
      <c r="B44" s="97"/>
      <c r="C44" s="97"/>
      <c r="D44" s="97"/>
      <c r="E44" s="97"/>
      <c r="F44" s="97"/>
      <c r="G44" s="97" t="s">
        <v>107</v>
      </c>
      <c r="H44" s="98">
        <v>42216</v>
      </c>
      <c r="I44" s="97" t="s">
        <v>146</v>
      </c>
      <c r="J44" s="97"/>
      <c r="K44" s="97" t="s">
        <v>147</v>
      </c>
      <c r="L44" s="97" t="s">
        <v>54</v>
      </c>
      <c r="M44" s="99"/>
      <c r="N44" s="97" t="s">
        <v>145</v>
      </c>
      <c r="O44" s="100">
        <v>159.38</v>
      </c>
      <c r="P44" s="100"/>
      <c r="Q44" s="100">
        <v>1897.5</v>
      </c>
    </row>
    <row r="45" spans="1:17" outlineLevel="2" x14ac:dyDescent="0.3">
      <c r="A45" s="97"/>
      <c r="B45" s="97"/>
      <c r="C45" s="97"/>
      <c r="D45" s="97"/>
      <c r="E45" s="97"/>
      <c r="F45" s="97"/>
      <c r="G45" s="97" t="s">
        <v>107</v>
      </c>
      <c r="H45" s="98">
        <v>42216</v>
      </c>
      <c r="I45" s="97" t="s">
        <v>146</v>
      </c>
      <c r="J45" s="97"/>
      <c r="K45" s="97" t="s">
        <v>144</v>
      </c>
      <c r="L45" s="97" t="s">
        <v>54</v>
      </c>
      <c r="M45" s="99"/>
      <c r="N45" s="97" t="s">
        <v>145</v>
      </c>
      <c r="O45" s="100">
        <v>2083.34</v>
      </c>
      <c r="P45" s="100"/>
      <c r="Q45" s="100">
        <v>-185.84</v>
      </c>
    </row>
    <row r="46" spans="1:17" outlineLevel="2" x14ac:dyDescent="0.3">
      <c r="A46" s="97"/>
      <c r="B46" s="97"/>
      <c r="C46" s="97"/>
      <c r="D46" s="97"/>
      <c r="E46" s="97"/>
      <c r="F46" s="97"/>
      <c r="G46" s="97" t="s">
        <v>107</v>
      </c>
      <c r="H46" s="98">
        <v>42216</v>
      </c>
      <c r="I46" s="97" t="s">
        <v>148</v>
      </c>
      <c r="J46" s="97"/>
      <c r="K46" s="97" t="s">
        <v>149</v>
      </c>
      <c r="L46" s="97" t="s">
        <v>54</v>
      </c>
      <c r="M46" s="99"/>
      <c r="N46" s="97" t="s">
        <v>141</v>
      </c>
      <c r="O46" s="100">
        <v>3813.95</v>
      </c>
      <c r="P46" s="100"/>
      <c r="Q46" s="100">
        <v>-3999.79</v>
      </c>
    </row>
    <row r="47" spans="1:17" outlineLevel="2" x14ac:dyDescent="0.3">
      <c r="A47" s="97"/>
      <c r="B47" s="97"/>
      <c r="C47" s="97"/>
      <c r="D47" s="97"/>
      <c r="E47" s="97"/>
      <c r="F47" s="97"/>
      <c r="G47" s="97" t="s">
        <v>107</v>
      </c>
      <c r="H47" s="98">
        <v>42216</v>
      </c>
      <c r="I47" s="97" t="s">
        <v>148</v>
      </c>
      <c r="J47" s="97"/>
      <c r="K47" s="97" t="s">
        <v>150</v>
      </c>
      <c r="L47" s="97" t="s">
        <v>54</v>
      </c>
      <c r="M47" s="99"/>
      <c r="N47" s="97" t="s">
        <v>141</v>
      </c>
      <c r="O47" s="100">
        <v>291.77</v>
      </c>
      <c r="P47" s="100"/>
      <c r="Q47" s="100">
        <v>-4291.5600000000004</v>
      </c>
    </row>
    <row r="48" spans="1:17" outlineLevel="2" x14ac:dyDescent="0.3">
      <c r="A48" s="97"/>
      <c r="B48" s="97"/>
      <c r="C48" s="97"/>
      <c r="D48" s="97"/>
      <c r="E48" s="97"/>
      <c r="F48" s="97"/>
      <c r="G48" s="97" t="s">
        <v>107</v>
      </c>
      <c r="H48" s="98">
        <v>42216</v>
      </c>
      <c r="I48" s="97" t="s">
        <v>151</v>
      </c>
      <c r="J48" s="97"/>
      <c r="K48" s="97" t="s">
        <v>152</v>
      </c>
      <c r="L48" s="97" t="s">
        <v>54</v>
      </c>
      <c r="M48" s="99"/>
      <c r="N48" s="97" t="s">
        <v>153</v>
      </c>
      <c r="O48" s="100">
        <v>31.44</v>
      </c>
      <c r="P48" s="100"/>
      <c r="Q48" s="100">
        <v>-4323</v>
      </c>
    </row>
    <row r="49" spans="1:17" outlineLevel="2" x14ac:dyDescent="0.3">
      <c r="A49" s="97"/>
      <c r="B49" s="97"/>
      <c r="C49" s="97"/>
      <c r="D49" s="97"/>
      <c r="E49" s="97"/>
      <c r="F49" s="97"/>
      <c r="G49" s="97" t="s">
        <v>107</v>
      </c>
      <c r="H49" s="98">
        <v>42217</v>
      </c>
      <c r="I49" s="97" t="s">
        <v>154</v>
      </c>
      <c r="J49" s="97"/>
      <c r="K49" s="97" t="s">
        <v>149</v>
      </c>
      <c r="L49" s="97" t="s">
        <v>54</v>
      </c>
      <c r="M49" s="99"/>
      <c r="N49" s="97" t="s">
        <v>141</v>
      </c>
      <c r="O49" s="100"/>
      <c r="P49" s="100">
        <v>3813.95</v>
      </c>
      <c r="Q49" s="100">
        <v>-509.05</v>
      </c>
    </row>
    <row r="50" spans="1:17" outlineLevel="2" x14ac:dyDescent="0.3">
      <c r="A50" s="97"/>
      <c r="B50" s="97"/>
      <c r="C50" s="97"/>
      <c r="D50" s="97"/>
      <c r="E50" s="97"/>
      <c r="F50" s="97"/>
      <c r="G50" s="97" t="s">
        <v>107</v>
      </c>
      <c r="H50" s="98">
        <v>42217</v>
      </c>
      <c r="I50" s="97" t="s">
        <v>154</v>
      </c>
      <c r="J50" s="97"/>
      <c r="K50" s="97" t="s">
        <v>150</v>
      </c>
      <c r="L50" s="97" t="s">
        <v>54</v>
      </c>
      <c r="M50" s="99"/>
      <c r="N50" s="97" t="s">
        <v>141</v>
      </c>
      <c r="O50" s="100"/>
      <c r="P50" s="100">
        <v>291.77</v>
      </c>
      <c r="Q50" s="100">
        <v>-217.28</v>
      </c>
    </row>
    <row r="51" spans="1:17" outlineLevel="2" x14ac:dyDescent="0.3">
      <c r="A51" s="97"/>
      <c r="B51" s="97"/>
      <c r="C51" s="97"/>
      <c r="D51" s="97"/>
      <c r="E51" s="97"/>
      <c r="F51" s="97"/>
      <c r="G51" s="97" t="s">
        <v>107</v>
      </c>
      <c r="H51" s="98">
        <v>42230</v>
      </c>
      <c r="I51" s="97" t="s">
        <v>155</v>
      </c>
      <c r="J51" s="97"/>
      <c r="K51" s="97" t="s">
        <v>147</v>
      </c>
      <c r="L51" s="97" t="s">
        <v>54</v>
      </c>
      <c r="M51" s="99"/>
      <c r="N51" s="97" t="s">
        <v>145</v>
      </c>
      <c r="O51" s="100">
        <v>159.38</v>
      </c>
      <c r="P51" s="100"/>
      <c r="Q51" s="100">
        <v>-376.66</v>
      </c>
    </row>
    <row r="52" spans="1:17" outlineLevel="2" x14ac:dyDescent="0.3">
      <c r="A52" s="97"/>
      <c r="B52" s="97"/>
      <c r="C52" s="97"/>
      <c r="D52" s="97"/>
      <c r="E52" s="97"/>
      <c r="F52" s="97"/>
      <c r="G52" s="97" t="s">
        <v>107</v>
      </c>
      <c r="H52" s="98">
        <v>42230</v>
      </c>
      <c r="I52" s="97" t="s">
        <v>155</v>
      </c>
      <c r="J52" s="97"/>
      <c r="K52" s="97" t="s">
        <v>144</v>
      </c>
      <c r="L52" s="97" t="s">
        <v>54</v>
      </c>
      <c r="M52" s="99"/>
      <c r="N52" s="97" t="s">
        <v>145</v>
      </c>
      <c r="O52" s="100">
        <v>2083.34</v>
      </c>
      <c r="P52" s="100"/>
      <c r="Q52" s="100">
        <v>-2460</v>
      </c>
    </row>
    <row r="53" spans="1:17" outlineLevel="2" x14ac:dyDescent="0.3">
      <c r="A53" s="97"/>
      <c r="B53" s="97"/>
      <c r="C53" s="97"/>
      <c r="D53" s="97"/>
      <c r="E53" s="97"/>
      <c r="F53" s="97"/>
      <c r="G53" s="97" t="s">
        <v>107</v>
      </c>
      <c r="H53" s="98">
        <v>42247</v>
      </c>
      <c r="I53" s="97" t="s">
        <v>156</v>
      </c>
      <c r="J53" s="97"/>
      <c r="K53" s="97" t="s">
        <v>157</v>
      </c>
      <c r="L53" s="97" t="s">
        <v>54</v>
      </c>
      <c r="M53" s="99"/>
      <c r="N53" s="97" t="s">
        <v>141</v>
      </c>
      <c r="O53" s="100">
        <v>3461.4</v>
      </c>
      <c r="P53" s="100"/>
      <c r="Q53" s="100">
        <v>-5921.4</v>
      </c>
    </row>
    <row r="54" spans="1:17" outlineLevel="2" x14ac:dyDescent="0.3">
      <c r="A54" s="97"/>
      <c r="B54" s="97"/>
      <c r="C54" s="97"/>
      <c r="D54" s="97"/>
      <c r="E54" s="97"/>
      <c r="F54" s="97"/>
      <c r="G54" s="97" t="s">
        <v>107</v>
      </c>
      <c r="H54" s="98">
        <v>42247</v>
      </c>
      <c r="I54" s="97" t="s">
        <v>156</v>
      </c>
      <c r="J54" s="97"/>
      <c r="K54" s="97" t="s">
        <v>157</v>
      </c>
      <c r="L54" s="97" t="s">
        <v>54</v>
      </c>
      <c r="M54" s="99"/>
      <c r="N54" s="97" t="s">
        <v>141</v>
      </c>
      <c r="O54" s="100">
        <v>264.8</v>
      </c>
      <c r="P54" s="100"/>
      <c r="Q54" s="100">
        <v>-6186.2</v>
      </c>
    </row>
    <row r="55" spans="1:17" outlineLevel="2" x14ac:dyDescent="0.3">
      <c r="A55" s="97"/>
      <c r="B55" s="97"/>
      <c r="C55" s="97"/>
      <c r="D55" s="97"/>
      <c r="E55" s="97"/>
      <c r="F55" s="97"/>
      <c r="G55" s="97" t="s">
        <v>107</v>
      </c>
      <c r="H55" s="98">
        <v>42247</v>
      </c>
      <c r="I55" s="97" t="s">
        <v>158</v>
      </c>
      <c r="J55" s="97"/>
      <c r="K55" s="97" t="s">
        <v>159</v>
      </c>
      <c r="L55" s="97" t="s">
        <v>54</v>
      </c>
      <c r="M55" s="99"/>
      <c r="N55" s="97" t="s">
        <v>153</v>
      </c>
      <c r="O55" s="100">
        <v>33.47</v>
      </c>
      <c r="P55" s="100"/>
      <c r="Q55" s="100">
        <v>-6219.67</v>
      </c>
    </row>
    <row r="56" spans="1:17" outlineLevel="2" x14ac:dyDescent="0.3">
      <c r="A56" s="97"/>
      <c r="B56" s="97"/>
      <c r="C56" s="97"/>
      <c r="D56" s="97"/>
      <c r="E56" s="97"/>
      <c r="F56" s="97"/>
      <c r="G56" s="97" t="s">
        <v>107</v>
      </c>
      <c r="H56" s="98">
        <v>42247</v>
      </c>
      <c r="I56" s="97" t="s">
        <v>160</v>
      </c>
      <c r="J56" s="97"/>
      <c r="K56" s="97" t="s">
        <v>147</v>
      </c>
      <c r="L56" s="97" t="s">
        <v>54</v>
      </c>
      <c r="M56" s="99"/>
      <c r="N56" s="97" t="s">
        <v>145</v>
      </c>
      <c r="O56" s="100">
        <v>159.38</v>
      </c>
      <c r="P56" s="100"/>
      <c r="Q56" s="100">
        <v>-6379.05</v>
      </c>
    </row>
    <row r="57" spans="1:17" ht="14.4" outlineLevel="2" thickBot="1" x14ac:dyDescent="0.35">
      <c r="A57" s="97"/>
      <c r="B57" s="97"/>
      <c r="C57" s="97"/>
      <c r="D57" s="97"/>
      <c r="E57" s="97"/>
      <c r="F57" s="97"/>
      <c r="G57" s="97" t="s">
        <v>107</v>
      </c>
      <c r="H57" s="98">
        <v>42247</v>
      </c>
      <c r="I57" s="97" t="s">
        <v>160</v>
      </c>
      <c r="J57" s="97"/>
      <c r="K57" s="97" t="s">
        <v>144</v>
      </c>
      <c r="L57" s="97" t="s">
        <v>54</v>
      </c>
      <c r="M57" s="99"/>
      <c r="N57" s="97" t="s">
        <v>145</v>
      </c>
      <c r="O57" s="101">
        <v>2083.34</v>
      </c>
      <c r="P57" s="101"/>
      <c r="Q57" s="101">
        <v>-8462.39</v>
      </c>
    </row>
    <row r="58" spans="1:17" outlineLevel="1" x14ac:dyDescent="0.3">
      <c r="A58" s="97"/>
      <c r="B58" s="97"/>
      <c r="C58" s="97"/>
      <c r="D58" s="97" t="s">
        <v>161</v>
      </c>
      <c r="E58" s="97"/>
      <c r="F58" s="97"/>
      <c r="G58" s="97"/>
      <c r="H58" s="98"/>
      <c r="I58" s="97"/>
      <c r="J58" s="97"/>
      <c r="K58" s="97"/>
      <c r="L58" s="97"/>
      <c r="M58" s="97"/>
      <c r="N58" s="97"/>
      <c r="O58" s="100">
        <f>ROUND(SUM(O40:O57),5)</f>
        <v>16708.330000000002</v>
      </c>
      <c r="P58" s="100">
        <f>ROUND(SUM(P40:P57),5)</f>
        <v>8245.94</v>
      </c>
      <c r="Q58" s="100">
        <f>Q57</f>
        <v>-8462.39</v>
      </c>
    </row>
    <row r="59" spans="1:17" outlineLevel="2" x14ac:dyDescent="0.3">
      <c r="A59" s="66"/>
      <c r="B59" s="66"/>
      <c r="C59" s="66"/>
      <c r="D59" s="66" t="s">
        <v>37</v>
      </c>
      <c r="E59" s="66"/>
      <c r="F59" s="66"/>
      <c r="G59" s="66"/>
      <c r="H59" s="95"/>
      <c r="I59" s="66"/>
      <c r="J59" s="66"/>
      <c r="K59" s="66"/>
      <c r="L59" s="66"/>
      <c r="M59" s="66"/>
      <c r="N59" s="66"/>
      <c r="O59" s="96"/>
      <c r="P59" s="96"/>
      <c r="Q59" s="96"/>
    </row>
    <row r="60" spans="1:17" outlineLevel="2" x14ac:dyDescent="0.3">
      <c r="A60" s="97"/>
      <c r="B60" s="97"/>
      <c r="C60" s="97"/>
      <c r="D60" s="97"/>
      <c r="E60" s="97"/>
      <c r="F60" s="97"/>
      <c r="G60" s="97" t="s">
        <v>162</v>
      </c>
      <c r="H60" s="98">
        <v>42210</v>
      </c>
      <c r="I60" s="97" t="s">
        <v>163</v>
      </c>
      <c r="J60" s="97" t="s">
        <v>164</v>
      </c>
      <c r="K60" s="97" t="s">
        <v>165</v>
      </c>
      <c r="L60" s="97" t="s">
        <v>59</v>
      </c>
      <c r="M60" s="99"/>
      <c r="N60" s="97" t="s">
        <v>166</v>
      </c>
      <c r="O60" s="100">
        <v>18</v>
      </c>
      <c r="P60" s="100"/>
      <c r="Q60" s="100">
        <v>-18</v>
      </c>
    </row>
    <row r="61" spans="1:17" ht="14.4" outlineLevel="2" thickBot="1" x14ac:dyDescent="0.35">
      <c r="A61" s="97"/>
      <c r="B61" s="97"/>
      <c r="C61" s="97"/>
      <c r="D61" s="97"/>
      <c r="E61" s="97"/>
      <c r="F61" s="97"/>
      <c r="G61" s="97" t="s">
        <v>162</v>
      </c>
      <c r="H61" s="98">
        <v>42241</v>
      </c>
      <c r="I61" s="97" t="s">
        <v>163</v>
      </c>
      <c r="J61" s="97" t="s">
        <v>164</v>
      </c>
      <c r="K61" s="97" t="s">
        <v>165</v>
      </c>
      <c r="L61" s="97" t="s">
        <v>59</v>
      </c>
      <c r="M61" s="99"/>
      <c r="N61" s="97" t="s">
        <v>166</v>
      </c>
      <c r="O61" s="101">
        <v>18</v>
      </c>
      <c r="P61" s="101"/>
      <c r="Q61" s="101">
        <v>-36</v>
      </c>
    </row>
    <row r="62" spans="1:17" outlineLevel="1" x14ac:dyDescent="0.3">
      <c r="A62" s="97"/>
      <c r="B62" s="97"/>
      <c r="C62" s="97"/>
      <c r="D62" s="97" t="s">
        <v>167</v>
      </c>
      <c r="E62" s="97"/>
      <c r="F62" s="97"/>
      <c r="G62" s="97"/>
      <c r="H62" s="98"/>
      <c r="I62" s="97"/>
      <c r="J62" s="97"/>
      <c r="K62" s="97"/>
      <c r="L62" s="97"/>
      <c r="M62" s="97"/>
      <c r="N62" s="97"/>
      <c r="O62" s="100">
        <f>ROUND(SUM(O59:O61),5)</f>
        <v>36</v>
      </c>
      <c r="P62" s="100">
        <f>ROUND(SUM(P59:P61),5)</f>
        <v>0</v>
      </c>
      <c r="Q62" s="100">
        <f>Q61</f>
        <v>-36</v>
      </c>
    </row>
    <row r="63" spans="1:17" outlineLevel="2" x14ac:dyDescent="0.3">
      <c r="A63" s="66"/>
      <c r="B63" s="66"/>
      <c r="C63" s="66"/>
      <c r="D63" s="66" t="s">
        <v>38</v>
      </c>
      <c r="E63" s="66"/>
      <c r="F63" s="66"/>
      <c r="G63" s="66"/>
      <c r="H63" s="95"/>
      <c r="I63" s="66"/>
      <c r="J63" s="66"/>
      <c r="K63" s="66"/>
      <c r="L63" s="66"/>
      <c r="M63" s="66"/>
      <c r="N63" s="66"/>
      <c r="O63" s="96"/>
      <c r="P63" s="96"/>
      <c r="Q63" s="96"/>
    </row>
    <row r="64" spans="1:17" outlineLevel="2" x14ac:dyDescent="0.3">
      <c r="A64" s="97"/>
      <c r="B64" s="97"/>
      <c r="C64" s="97"/>
      <c r="D64" s="97"/>
      <c r="E64" s="97"/>
      <c r="F64" s="97"/>
      <c r="G64" s="97" t="s">
        <v>162</v>
      </c>
      <c r="H64" s="98">
        <v>42195</v>
      </c>
      <c r="I64" s="97" t="s">
        <v>168</v>
      </c>
      <c r="J64" s="97" t="s">
        <v>169</v>
      </c>
      <c r="K64" s="97" t="s">
        <v>170</v>
      </c>
      <c r="L64" s="97" t="s">
        <v>59</v>
      </c>
      <c r="M64" s="99"/>
      <c r="N64" s="97" t="s">
        <v>166</v>
      </c>
      <c r="O64" s="100">
        <v>300</v>
      </c>
      <c r="P64" s="100"/>
      <c r="Q64" s="100">
        <v>-300</v>
      </c>
    </row>
    <row r="65" spans="1:17" outlineLevel="2" x14ac:dyDescent="0.3">
      <c r="A65" s="97"/>
      <c r="B65" s="97"/>
      <c r="C65" s="97"/>
      <c r="D65" s="97"/>
      <c r="E65" s="97"/>
      <c r="F65" s="97"/>
      <c r="G65" s="97" t="s">
        <v>162</v>
      </c>
      <c r="H65" s="98">
        <v>42195</v>
      </c>
      <c r="I65" s="97" t="s">
        <v>171</v>
      </c>
      <c r="J65" s="97" t="s">
        <v>169</v>
      </c>
      <c r="K65" s="97" t="s">
        <v>172</v>
      </c>
      <c r="L65" s="97" t="s">
        <v>56</v>
      </c>
      <c r="M65" s="99"/>
      <c r="N65" s="97" t="s">
        <v>166</v>
      </c>
      <c r="O65" s="100">
        <v>875</v>
      </c>
      <c r="P65" s="100"/>
      <c r="Q65" s="100">
        <v>-1175</v>
      </c>
    </row>
    <row r="66" spans="1:17" outlineLevel="2" x14ac:dyDescent="0.3">
      <c r="A66" s="97"/>
      <c r="B66" s="97"/>
      <c r="C66" s="97"/>
      <c r="D66" s="97"/>
      <c r="E66" s="97"/>
      <c r="F66" s="97"/>
      <c r="G66" s="97" t="s">
        <v>162</v>
      </c>
      <c r="H66" s="98">
        <v>42209</v>
      </c>
      <c r="I66" s="97" t="s">
        <v>173</v>
      </c>
      <c r="J66" s="97" t="s">
        <v>169</v>
      </c>
      <c r="K66" s="97" t="s">
        <v>174</v>
      </c>
      <c r="L66" s="97" t="s">
        <v>59</v>
      </c>
      <c r="M66" s="99"/>
      <c r="N66" s="97" t="s">
        <v>166</v>
      </c>
      <c r="O66" s="100">
        <v>300</v>
      </c>
      <c r="P66" s="100"/>
      <c r="Q66" s="100">
        <v>-1475</v>
      </c>
    </row>
    <row r="67" spans="1:17" outlineLevel="2" x14ac:dyDescent="0.3">
      <c r="A67" s="97"/>
      <c r="B67" s="97"/>
      <c r="C67" s="97"/>
      <c r="D67" s="97"/>
      <c r="E67" s="97"/>
      <c r="F67" s="97"/>
      <c r="G67" s="97" t="s">
        <v>162</v>
      </c>
      <c r="H67" s="98">
        <v>42209</v>
      </c>
      <c r="I67" s="97" t="s">
        <v>175</v>
      </c>
      <c r="J67" s="97" t="s">
        <v>169</v>
      </c>
      <c r="K67" s="97" t="s">
        <v>176</v>
      </c>
      <c r="L67" s="97" t="s">
        <v>56</v>
      </c>
      <c r="M67" s="99"/>
      <c r="N67" s="97" t="s">
        <v>166</v>
      </c>
      <c r="O67" s="100">
        <v>875</v>
      </c>
      <c r="P67" s="100"/>
      <c r="Q67" s="100">
        <v>-2350</v>
      </c>
    </row>
    <row r="68" spans="1:17" outlineLevel="2" x14ac:dyDescent="0.3">
      <c r="A68" s="97"/>
      <c r="B68" s="97"/>
      <c r="C68" s="97"/>
      <c r="D68" s="97"/>
      <c r="E68" s="97"/>
      <c r="F68" s="97"/>
      <c r="G68" s="97" t="s">
        <v>162</v>
      </c>
      <c r="H68" s="98">
        <v>42223</v>
      </c>
      <c r="I68" s="97" t="s">
        <v>177</v>
      </c>
      <c r="J68" s="97" t="s">
        <v>169</v>
      </c>
      <c r="K68" s="97" t="s">
        <v>178</v>
      </c>
      <c r="L68" s="97" t="s">
        <v>59</v>
      </c>
      <c r="M68" s="99"/>
      <c r="N68" s="97" t="s">
        <v>166</v>
      </c>
      <c r="O68" s="100">
        <v>300</v>
      </c>
      <c r="P68" s="100"/>
      <c r="Q68" s="100">
        <v>-2650</v>
      </c>
    </row>
    <row r="69" spans="1:17" outlineLevel="2" x14ac:dyDescent="0.3">
      <c r="A69" s="97"/>
      <c r="B69" s="97"/>
      <c r="C69" s="97"/>
      <c r="D69" s="97"/>
      <c r="E69" s="97"/>
      <c r="F69" s="97"/>
      <c r="G69" s="97" t="s">
        <v>162</v>
      </c>
      <c r="H69" s="98">
        <v>42226</v>
      </c>
      <c r="I69" s="97" t="s">
        <v>179</v>
      </c>
      <c r="J69" s="97" t="s">
        <v>169</v>
      </c>
      <c r="K69" s="97" t="s">
        <v>180</v>
      </c>
      <c r="L69" s="97" t="s">
        <v>56</v>
      </c>
      <c r="M69" s="99"/>
      <c r="N69" s="97" t="s">
        <v>166</v>
      </c>
      <c r="O69" s="100">
        <v>962.5</v>
      </c>
      <c r="P69" s="100"/>
      <c r="Q69" s="100">
        <v>-3612.5</v>
      </c>
    </row>
    <row r="70" spans="1:17" outlineLevel="2" x14ac:dyDescent="0.3">
      <c r="A70" s="97"/>
      <c r="B70" s="97"/>
      <c r="C70" s="97"/>
      <c r="D70" s="97"/>
      <c r="E70" s="97"/>
      <c r="F70" s="97"/>
      <c r="G70" s="97" t="s">
        <v>162</v>
      </c>
      <c r="H70" s="98">
        <v>42231</v>
      </c>
      <c r="I70" s="97" t="s">
        <v>181</v>
      </c>
      <c r="J70" s="97" t="s">
        <v>169</v>
      </c>
      <c r="K70" s="97" t="s">
        <v>182</v>
      </c>
      <c r="L70" s="97" t="s">
        <v>56</v>
      </c>
      <c r="M70" s="99"/>
      <c r="N70" s="97" t="s">
        <v>166</v>
      </c>
      <c r="O70" s="100">
        <v>1225</v>
      </c>
      <c r="P70" s="100"/>
      <c r="Q70" s="100">
        <v>-4837.5</v>
      </c>
    </row>
    <row r="71" spans="1:17" ht="14.4" outlineLevel="2" thickBot="1" x14ac:dyDescent="0.35">
      <c r="A71" s="97"/>
      <c r="B71" s="97"/>
      <c r="C71" s="97"/>
      <c r="D71" s="97"/>
      <c r="E71" s="97"/>
      <c r="F71" s="97"/>
      <c r="G71" s="97" t="s">
        <v>162</v>
      </c>
      <c r="H71" s="98">
        <v>42237</v>
      </c>
      <c r="I71" s="97" t="s">
        <v>183</v>
      </c>
      <c r="J71" s="97" t="s">
        <v>169</v>
      </c>
      <c r="K71" s="97" t="s">
        <v>184</v>
      </c>
      <c r="L71" s="97" t="s">
        <v>59</v>
      </c>
      <c r="M71" s="99"/>
      <c r="N71" s="97" t="s">
        <v>166</v>
      </c>
      <c r="O71" s="101">
        <v>300</v>
      </c>
      <c r="P71" s="101"/>
      <c r="Q71" s="101">
        <v>-5137.5</v>
      </c>
    </row>
    <row r="72" spans="1:17" outlineLevel="1" x14ac:dyDescent="0.3">
      <c r="A72" s="97"/>
      <c r="B72" s="97"/>
      <c r="C72" s="97"/>
      <c r="D72" s="97" t="s">
        <v>185</v>
      </c>
      <c r="E72" s="97"/>
      <c r="F72" s="97"/>
      <c r="G72" s="97"/>
      <c r="H72" s="98"/>
      <c r="I72" s="97"/>
      <c r="J72" s="97"/>
      <c r="K72" s="97"/>
      <c r="L72" s="97"/>
      <c r="M72" s="97"/>
      <c r="N72" s="97"/>
      <c r="O72" s="100">
        <f>ROUND(SUM(O63:O71),5)</f>
        <v>5137.5</v>
      </c>
      <c r="P72" s="100">
        <f>ROUND(SUM(P63:P71),5)</f>
        <v>0</v>
      </c>
      <c r="Q72" s="100">
        <f>Q71</f>
        <v>-5137.5</v>
      </c>
    </row>
    <row r="73" spans="1:17" outlineLevel="2" x14ac:dyDescent="0.3">
      <c r="A73" s="66"/>
      <c r="B73" s="66"/>
      <c r="C73" s="66"/>
      <c r="D73" s="66" t="s">
        <v>39</v>
      </c>
      <c r="E73" s="66"/>
      <c r="F73" s="66"/>
      <c r="G73" s="66"/>
      <c r="H73" s="95"/>
      <c r="I73" s="66"/>
      <c r="J73" s="66"/>
      <c r="K73" s="66"/>
      <c r="L73" s="66"/>
      <c r="M73" s="66"/>
      <c r="N73" s="66"/>
      <c r="O73" s="96"/>
      <c r="P73" s="96"/>
      <c r="Q73" s="96"/>
    </row>
    <row r="74" spans="1:17" outlineLevel="2" x14ac:dyDescent="0.3">
      <c r="A74" s="97"/>
      <c r="B74" s="97"/>
      <c r="C74" s="97"/>
      <c r="D74" s="97"/>
      <c r="E74" s="97"/>
      <c r="F74" s="97"/>
      <c r="G74" s="97" t="s">
        <v>162</v>
      </c>
      <c r="H74" s="98">
        <v>42241</v>
      </c>
      <c r="I74" s="97" t="s">
        <v>163</v>
      </c>
      <c r="J74" s="97" t="s">
        <v>164</v>
      </c>
      <c r="K74" s="97" t="s">
        <v>186</v>
      </c>
      <c r="L74" s="97" t="s">
        <v>59</v>
      </c>
      <c r="M74" s="99"/>
      <c r="N74" s="97" t="s">
        <v>166</v>
      </c>
      <c r="O74" s="100">
        <v>549</v>
      </c>
      <c r="P74" s="100"/>
      <c r="Q74" s="100">
        <v>-549</v>
      </c>
    </row>
    <row r="75" spans="1:17" ht="14.4" outlineLevel="2" thickBot="1" x14ac:dyDescent="0.35">
      <c r="A75" s="97"/>
      <c r="B75" s="97"/>
      <c r="C75" s="97"/>
      <c r="D75" s="97"/>
      <c r="E75" s="97"/>
      <c r="F75" s="97"/>
      <c r="G75" s="97" t="s">
        <v>162</v>
      </c>
      <c r="H75" s="98">
        <v>42241</v>
      </c>
      <c r="I75" s="97" t="s">
        <v>163</v>
      </c>
      <c r="J75" s="97" t="s">
        <v>164</v>
      </c>
      <c r="K75" s="97" t="s">
        <v>187</v>
      </c>
      <c r="L75" s="97" t="s">
        <v>59</v>
      </c>
      <c r="M75" s="99"/>
      <c r="N75" s="97" t="s">
        <v>166</v>
      </c>
      <c r="O75" s="101">
        <v>175</v>
      </c>
      <c r="P75" s="101"/>
      <c r="Q75" s="101">
        <v>-724</v>
      </c>
    </row>
    <row r="76" spans="1:17" outlineLevel="1" x14ac:dyDescent="0.3">
      <c r="A76" s="97"/>
      <c r="B76" s="97"/>
      <c r="C76" s="97"/>
      <c r="D76" s="97" t="s">
        <v>188</v>
      </c>
      <c r="E76" s="97"/>
      <c r="F76" s="97"/>
      <c r="G76" s="97"/>
      <c r="H76" s="98"/>
      <c r="I76" s="97"/>
      <c r="J76" s="97"/>
      <c r="K76" s="97"/>
      <c r="L76" s="97"/>
      <c r="M76" s="97"/>
      <c r="N76" s="97"/>
      <c r="O76" s="100">
        <f>ROUND(SUM(O73:O75),5)</f>
        <v>724</v>
      </c>
      <c r="P76" s="100">
        <f>ROUND(SUM(P73:P75),5)</f>
        <v>0</v>
      </c>
      <c r="Q76" s="100">
        <f>Q75</f>
        <v>-724</v>
      </c>
    </row>
    <row r="77" spans="1:17" outlineLevel="2" x14ac:dyDescent="0.3">
      <c r="A77" s="66"/>
      <c r="B77" s="66"/>
      <c r="C77" s="66"/>
      <c r="D77" s="66" t="s">
        <v>40</v>
      </c>
      <c r="E77" s="66"/>
      <c r="F77" s="66"/>
      <c r="G77" s="66"/>
      <c r="H77" s="95"/>
      <c r="I77" s="66"/>
      <c r="J77" s="66"/>
      <c r="K77" s="66"/>
      <c r="L77" s="66"/>
      <c r="M77" s="66"/>
      <c r="N77" s="66"/>
      <c r="O77" s="96"/>
      <c r="P77" s="96"/>
      <c r="Q77" s="96"/>
    </row>
    <row r="78" spans="1:17" outlineLevel="2" x14ac:dyDescent="0.3">
      <c r="A78" s="97"/>
      <c r="B78" s="97"/>
      <c r="C78" s="97"/>
      <c r="D78" s="97"/>
      <c r="E78" s="97"/>
      <c r="F78" s="97"/>
      <c r="G78" s="97" t="s">
        <v>162</v>
      </c>
      <c r="H78" s="98">
        <v>42210</v>
      </c>
      <c r="I78" s="97" t="s">
        <v>163</v>
      </c>
      <c r="J78" s="97" t="s">
        <v>164</v>
      </c>
      <c r="K78" s="97" t="s">
        <v>189</v>
      </c>
      <c r="L78" s="97" t="s">
        <v>59</v>
      </c>
      <c r="M78" s="99"/>
      <c r="N78" s="97" t="s">
        <v>166</v>
      </c>
      <c r="O78" s="100">
        <v>5.99</v>
      </c>
      <c r="P78" s="100"/>
      <c r="Q78" s="100">
        <v>-5.99</v>
      </c>
    </row>
    <row r="79" spans="1:17" outlineLevel="2" x14ac:dyDescent="0.3">
      <c r="A79" s="97"/>
      <c r="B79" s="97"/>
      <c r="C79" s="97"/>
      <c r="D79" s="97"/>
      <c r="E79" s="97"/>
      <c r="F79" s="97"/>
      <c r="G79" s="97" t="s">
        <v>162</v>
      </c>
      <c r="H79" s="98">
        <v>42210</v>
      </c>
      <c r="I79" s="97" t="s">
        <v>163</v>
      </c>
      <c r="J79" s="97" t="s">
        <v>164</v>
      </c>
      <c r="K79" s="97" t="s">
        <v>190</v>
      </c>
      <c r="L79" s="97" t="s">
        <v>59</v>
      </c>
      <c r="M79" s="99"/>
      <c r="N79" s="97" t="s">
        <v>166</v>
      </c>
      <c r="O79" s="100">
        <v>20</v>
      </c>
      <c r="P79" s="100"/>
      <c r="Q79" s="100">
        <v>-25.99</v>
      </c>
    </row>
    <row r="80" spans="1:17" outlineLevel="2" x14ac:dyDescent="0.3">
      <c r="A80" s="97"/>
      <c r="B80" s="97"/>
      <c r="C80" s="97"/>
      <c r="D80" s="97"/>
      <c r="E80" s="97"/>
      <c r="F80" s="97"/>
      <c r="G80" s="97" t="s">
        <v>162</v>
      </c>
      <c r="H80" s="98">
        <v>42210</v>
      </c>
      <c r="I80" s="97" t="s">
        <v>163</v>
      </c>
      <c r="J80" s="97" t="s">
        <v>164</v>
      </c>
      <c r="K80" s="97" t="s">
        <v>191</v>
      </c>
      <c r="L80" s="97" t="s">
        <v>59</v>
      </c>
      <c r="M80" s="99"/>
      <c r="N80" s="97" t="s">
        <v>166</v>
      </c>
      <c r="O80" s="100">
        <v>17.989999999999998</v>
      </c>
      <c r="P80" s="100"/>
      <c r="Q80" s="100">
        <v>-43.98</v>
      </c>
    </row>
    <row r="81" spans="1:17" outlineLevel="2" x14ac:dyDescent="0.3">
      <c r="A81" s="97"/>
      <c r="B81" s="97"/>
      <c r="C81" s="97"/>
      <c r="D81" s="97"/>
      <c r="E81" s="97"/>
      <c r="F81" s="97"/>
      <c r="G81" s="97" t="s">
        <v>162</v>
      </c>
      <c r="H81" s="98">
        <v>42241</v>
      </c>
      <c r="I81" s="97" t="s">
        <v>163</v>
      </c>
      <c r="J81" s="97" t="s">
        <v>164</v>
      </c>
      <c r="K81" s="97" t="s">
        <v>192</v>
      </c>
      <c r="L81" s="97" t="s">
        <v>59</v>
      </c>
      <c r="M81" s="99"/>
      <c r="N81" s="97" t="s">
        <v>166</v>
      </c>
      <c r="O81" s="100">
        <v>5.99</v>
      </c>
      <c r="P81" s="100"/>
      <c r="Q81" s="100">
        <v>-49.97</v>
      </c>
    </row>
    <row r="82" spans="1:17" outlineLevel="2" x14ac:dyDescent="0.3">
      <c r="A82" s="97"/>
      <c r="B82" s="97"/>
      <c r="C82" s="97"/>
      <c r="D82" s="97"/>
      <c r="E82" s="97"/>
      <c r="F82" s="97"/>
      <c r="G82" s="97" t="s">
        <v>162</v>
      </c>
      <c r="H82" s="98">
        <v>42241</v>
      </c>
      <c r="I82" s="97" t="s">
        <v>163</v>
      </c>
      <c r="J82" s="97" t="s">
        <v>164</v>
      </c>
      <c r="K82" s="97" t="s">
        <v>190</v>
      </c>
      <c r="L82" s="97" t="s">
        <v>59</v>
      </c>
      <c r="M82" s="99"/>
      <c r="N82" s="97" t="s">
        <v>166</v>
      </c>
      <c r="O82" s="100">
        <v>20</v>
      </c>
      <c r="P82" s="100"/>
      <c r="Q82" s="100">
        <v>-69.97</v>
      </c>
    </row>
    <row r="83" spans="1:17" ht="14.4" outlineLevel="2" thickBot="1" x14ac:dyDescent="0.35">
      <c r="A83" s="97"/>
      <c r="B83" s="97"/>
      <c r="C83" s="97"/>
      <c r="D83" s="97"/>
      <c r="E83" s="97"/>
      <c r="F83" s="97"/>
      <c r="G83" s="97" t="s">
        <v>162</v>
      </c>
      <c r="H83" s="98">
        <v>42241</v>
      </c>
      <c r="I83" s="97" t="s">
        <v>163</v>
      </c>
      <c r="J83" s="97" t="s">
        <v>164</v>
      </c>
      <c r="K83" s="97" t="s">
        <v>191</v>
      </c>
      <c r="L83" s="97" t="s">
        <v>59</v>
      </c>
      <c r="M83" s="99"/>
      <c r="N83" s="97" t="s">
        <v>166</v>
      </c>
      <c r="O83" s="101">
        <v>17.989999999999998</v>
      </c>
      <c r="P83" s="101"/>
      <c r="Q83" s="101">
        <v>-87.96</v>
      </c>
    </row>
    <row r="84" spans="1:17" outlineLevel="1" x14ac:dyDescent="0.3">
      <c r="A84" s="97"/>
      <c r="B84" s="97"/>
      <c r="C84" s="97"/>
      <c r="D84" s="97" t="s">
        <v>193</v>
      </c>
      <c r="E84" s="97"/>
      <c r="F84" s="97"/>
      <c r="G84" s="97"/>
      <c r="H84" s="98"/>
      <c r="I84" s="97"/>
      <c r="J84" s="97"/>
      <c r="K84" s="97"/>
      <c r="L84" s="97"/>
      <c r="M84" s="97"/>
      <c r="N84" s="97"/>
      <c r="O84" s="100">
        <f>ROUND(SUM(O77:O83),5)</f>
        <v>87.96</v>
      </c>
      <c r="P84" s="100">
        <f>ROUND(SUM(P77:P83),5)</f>
        <v>0</v>
      </c>
      <c r="Q84" s="100">
        <f>Q83</f>
        <v>-87.96</v>
      </c>
    </row>
    <row r="85" spans="1:17" outlineLevel="2" x14ac:dyDescent="0.3">
      <c r="A85" s="66"/>
      <c r="B85" s="66"/>
      <c r="C85" s="66"/>
      <c r="D85" s="66" t="s">
        <v>43</v>
      </c>
      <c r="E85" s="66"/>
      <c r="F85" s="66"/>
      <c r="G85" s="66"/>
      <c r="H85" s="95"/>
      <c r="I85" s="66"/>
      <c r="J85" s="66"/>
      <c r="K85" s="66"/>
      <c r="L85" s="66"/>
      <c r="M85" s="66"/>
      <c r="N85" s="66"/>
      <c r="O85" s="96"/>
      <c r="P85" s="96"/>
      <c r="Q85" s="96"/>
    </row>
    <row r="86" spans="1:17" outlineLevel="2" x14ac:dyDescent="0.3">
      <c r="A86" s="97"/>
      <c r="B86" s="97"/>
      <c r="C86" s="97"/>
      <c r="D86" s="97"/>
      <c r="E86" s="97"/>
      <c r="F86" s="97"/>
      <c r="G86" s="97" t="s">
        <v>114</v>
      </c>
      <c r="H86" s="98">
        <v>42206</v>
      </c>
      <c r="I86" s="97" t="s">
        <v>194</v>
      </c>
      <c r="J86" s="97" t="s">
        <v>195</v>
      </c>
      <c r="K86" s="97" t="s">
        <v>196</v>
      </c>
      <c r="L86" s="97" t="s">
        <v>88</v>
      </c>
      <c r="M86" s="99"/>
      <c r="N86" s="97" t="s">
        <v>117</v>
      </c>
      <c r="O86" s="100"/>
      <c r="P86" s="100">
        <v>2100</v>
      </c>
      <c r="Q86" s="100">
        <v>2100</v>
      </c>
    </row>
    <row r="87" spans="1:17" outlineLevel="2" x14ac:dyDescent="0.3">
      <c r="A87" s="97"/>
      <c r="B87" s="97"/>
      <c r="C87" s="97"/>
      <c r="D87" s="97"/>
      <c r="E87" s="97"/>
      <c r="F87" s="97"/>
      <c r="G87" s="97" t="s">
        <v>162</v>
      </c>
      <c r="H87" s="98">
        <v>42206</v>
      </c>
      <c r="I87" s="97" t="s">
        <v>197</v>
      </c>
      <c r="J87" s="97" t="s">
        <v>198</v>
      </c>
      <c r="K87" s="97" t="s">
        <v>199</v>
      </c>
      <c r="L87" s="97" t="s">
        <v>88</v>
      </c>
      <c r="M87" s="99"/>
      <c r="N87" s="97" t="s">
        <v>166</v>
      </c>
      <c r="O87" s="100">
        <v>30.5</v>
      </c>
      <c r="P87" s="100"/>
      <c r="Q87" s="100">
        <v>2069.5</v>
      </c>
    </row>
    <row r="88" spans="1:17" outlineLevel="2" x14ac:dyDescent="0.3">
      <c r="A88" s="97"/>
      <c r="B88" s="97"/>
      <c r="C88" s="97"/>
      <c r="D88" s="97"/>
      <c r="E88" s="97"/>
      <c r="F88" s="97"/>
      <c r="G88" s="97" t="s">
        <v>162</v>
      </c>
      <c r="H88" s="98">
        <v>42210</v>
      </c>
      <c r="I88" s="97" t="s">
        <v>163</v>
      </c>
      <c r="J88" s="97" t="s">
        <v>164</v>
      </c>
      <c r="K88" s="97" t="s">
        <v>200</v>
      </c>
      <c r="L88" s="97" t="s">
        <v>54</v>
      </c>
      <c r="M88" s="99"/>
      <c r="N88" s="97" t="s">
        <v>166</v>
      </c>
      <c r="O88" s="100">
        <v>11.2</v>
      </c>
      <c r="P88" s="100"/>
      <c r="Q88" s="100">
        <v>2058.3000000000002</v>
      </c>
    </row>
    <row r="89" spans="1:17" outlineLevel="2" x14ac:dyDescent="0.3">
      <c r="A89" s="97"/>
      <c r="B89" s="97"/>
      <c r="C89" s="97"/>
      <c r="D89" s="97"/>
      <c r="E89" s="97"/>
      <c r="F89" s="97"/>
      <c r="G89" s="97" t="s">
        <v>162</v>
      </c>
      <c r="H89" s="98">
        <v>42210</v>
      </c>
      <c r="I89" s="97" t="s">
        <v>163</v>
      </c>
      <c r="J89" s="97" t="s">
        <v>164</v>
      </c>
      <c r="K89" s="97" t="s">
        <v>200</v>
      </c>
      <c r="L89" s="97" t="s">
        <v>54</v>
      </c>
      <c r="M89" s="99"/>
      <c r="N89" s="97" t="s">
        <v>166</v>
      </c>
      <c r="O89" s="100">
        <v>19</v>
      </c>
      <c r="P89" s="100"/>
      <c r="Q89" s="100">
        <v>2039.3</v>
      </c>
    </row>
    <row r="90" spans="1:17" outlineLevel="2" x14ac:dyDescent="0.3">
      <c r="A90" s="97"/>
      <c r="B90" s="97"/>
      <c r="C90" s="97"/>
      <c r="D90" s="97"/>
      <c r="E90" s="97"/>
      <c r="F90" s="97"/>
      <c r="G90" s="97" t="s">
        <v>162</v>
      </c>
      <c r="H90" s="98">
        <v>42210</v>
      </c>
      <c r="I90" s="97" t="s">
        <v>163</v>
      </c>
      <c r="J90" s="97" t="s">
        <v>164</v>
      </c>
      <c r="K90" s="97" t="s">
        <v>201</v>
      </c>
      <c r="L90" s="97" t="s">
        <v>55</v>
      </c>
      <c r="M90" s="99"/>
      <c r="N90" s="97" t="s">
        <v>166</v>
      </c>
      <c r="O90" s="100">
        <v>489.81</v>
      </c>
      <c r="P90" s="100"/>
      <c r="Q90" s="100">
        <v>1549.49</v>
      </c>
    </row>
    <row r="91" spans="1:17" outlineLevel="2" x14ac:dyDescent="0.3">
      <c r="A91" s="97"/>
      <c r="B91" s="97"/>
      <c r="C91" s="97"/>
      <c r="D91" s="97"/>
      <c r="E91" s="97"/>
      <c r="F91" s="97"/>
      <c r="G91" s="97" t="s">
        <v>162</v>
      </c>
      <c r="H91" s="98">
        <v>42210</v>
      </c>
      <c r="I91" s="97" t="s">
        <v>163</v>
      </c>
      <c r="J91" s="97" t="s">
        <v>164</v>
      </c>
      <c r="K91" s="97" t="s">
        <v>202</v>
      </c>
      <c r="L91" s="97" t="s">
        <v>55</v>
      </c>
      <c r="M91" s="99"/>
      <c r="N91" s="97" t="s">
        <v>166</v>
      </c>
      <c r="O91" s="100">
        <v>8.5</v>
      </c>
      <c r="P91" s="100"/>
      <c r="Q91" s="100">
        <v>1540.99</v>
      </c>
    </row>
    <row r="92" spans="1:17" outlineLevel="2" x14ac:dyDescent="0.3">
      <c r="A92" s="97"/>
      <c r="B92" s="97"/>
      <c r="C92" s="97"/>
      <c r="D92" s="97"/>
      <c r="E92" s="97"/>
      <c r="F92" s="97"/>
      <c r="G92" s="97" t="s">
        <v>162</v>
      </c>
      <c r="H92" s="98">
        <v>42210</v>
      </c>
      <c r="I92" s="97" t="s">
        <v>163</v>
      </c>
      <c r="J92" s="97" t="s">
        <v>164</v>
      </c>
      <c r="K92" s="97" t="s">
        <v>202</v>
      </c>
      <c r="L92" s="97" t="s">
        <v>55</v>
      </c>
      <c r="M92" s="99"/>
      <c r="N92" s="97" t="s">
        <v>166</v>
      </c>
      <c r="O92" s="100">
        <v>138</v>
      </c>
      <c r="P92" s="100"/>
      <c r="Q92" s="100">
        <v>1402.99</v>
      </c>
    </row>
    <row r="93" spans="1:17" outlineLevel="2" x14ac:dyDescent="0.3">
      <c r="A93" s="97"/>
      <c r="B93" s="97"/>
      <c r="C93" s="97"/>
      <c r="D93" s="97"/>
      <c r="E93" s="97"/>
      <c r="F93" s="97"/>
      <c r="G93" s="97" t="s">
        <v>162</v>
      </c>
      <c r="H93" s="98">
        <v>42210</v>
      </c>
      <c r="I93" s="97" t="s">
        <v>163</v>
      </c>
      <c r="J93" s="97" t="s">
        <v>164</v>
      </c>
      <c r="K93" s="97" t="s">
        <v>203</v>
      </c>
      <c r="L93" s="97" t="s">
        <v>55</v>
      </c>
      <c r="M93" s="99"/>
      <c r="N93" s="97" t="s">
        <v>166</v>
      </c>
      <c r="O93" s="100">
        <v>59</v>
      </c>
      <c r="P93" s="100"/>
      <c r="Q93" s="100">
        <v>1343.99</v>
      </c>
    </row>
    <row r="94" spans="1:17" outlineLevel="2" x14ac:dyDescent="0.3">
      <c r="A94" s="97"/>
      <c r="B94" s="97"/>
      <c r="C94" s="97"/>
      <c r="D94" s="97"/>
      <c r="E94" s="97"/>
      <c r="F94" s="97"/>
      <c r="G94" s="97" t="s">
        <v>162</v>
      </c>
      <c r="H94" s="98">
        <v>42210</v>
      </c>
      <c r="I94" s="97" t="s">
        <v>163</v>
      </c>
      <c r="J94" s="97" t="s">
        <v>164</v>
      </c>
      <c r="K94" s="97" t="s">
        <v>204</v>
      </c>
      <c r="L94" s="97" t="s">
        <v>55</v>
      </c>
      <c r="M94" s="99"/>
      <c r="N94" s="97" t="s">
        <v>166</v>
      </c>
      <c r="O94" s="100">
        <v>144.19999999999999</v>
      </c>
      <c r="P94" s="100"/>
      <c r="Q94" s="100">
        <v>1199.79</v>
      </c>
    </row>
    <row r="95" spans="1:17" outlineLevel="2" x14ac:dyDescent="0.3">
      <c r="A95" s="97"/>
      <c r="B95" s="97"/>
      <c r="C95" s="97"/>
      <c r="D95" s="97"/>
      <c r="E95" s="97"/>
      <c r="F95" s="97"/>
      <c r="G95" s="97" t="s">
        <v>162</v>
      </c>
      <c r="H95" s="98">
        <v>42210</v>
      </c>
      <c r="I95" s="97" t="s">
        <v>163</v>
      </c>
      <c r="J95" s="97" t="s">
        <v>164</v>
      </c>
      <c r="K95" s="97" t="s">
        <v>205</v>
      </c>
      <c r="L95" s="97" t="s">
        <v>55</v>
      </c>
      <c r="M95" s="99"/>
      <c r="N95" s="97" t="s">
        <v>166</v>
      </c>
      <c r="O95" s="100">
        <v>68.400000000000006</v>
      </c>
      <c r="P95" s="100"/>
      <c r="Q95" s="100">
        <v>1131.3900000000001</v>
      </c>
    </row>
    <row r="96" spans="1:17" outlineLevel="2" x14ac:dyDescent="0.3">
      <c r="A96" s="97"/>
      <c r="B96" s="97"/>
      <c r="C96" s="97"/>
      <c r="D96" s="97"/>
      <c r="E96" s="97"/>
      <c r="F96" s="97"/>
      <c r="G96" s="97" t="s">
        <v>162</v>
      </c>
      <c r="H96" s="98">
        <v>42210</v>
      </c>
      <c r="I96" s="97" t="s">
        <v>163</v>
      </c>
      <c r="J96" s="97" t="s">
        <v>164</v>
      </c>
      <c r="K96" s="97" t="s">
        <v>203</v>
      </c>
      <c r="L96" s="97" t="s">
        <v>55</v>
      </c>
      <c r="M96" s="99"/>
      <c r="N96" s="97" t="s">
        <v>166</v>
      </c>
      <c r="O96" s="100">
        <v>84</v>
      </c>
      <c r="P96" s="100"/>
      <c r="Q96" s="100">
        <v>1047.3900000000001</v>
      </c>
    </row>
    <row r="97" spans="1:17" outlineLevel="2" x14ac:dyDescent="0.3">
      <c r="A97" s="97"/>
      <c r="B97" s="97"/>
      <c r="C97" s="97"/>
      <c r="D97" s="97"/>
      <c r="E97" s="97"/>
      <c r="F97" s="97"/>
      <c r="G97" s="97" t="s">
        <v>114</v>
      </c>
      <c r="H97" s="98">
        <v>42228</v>
      </c>
      <c r="I97" s="97" t="s">
        <v>206</v>
      </c>
      <c r="J97" s="97" t="s">
        <v>207</v>
      </c>
      <c r="K97" s="97" t="s">
        <v>208</v>
      </c>
      <c r="L97" s="97" t="s">
        <v>54</v>
      </c>
      <c r="M97" s="99"/>
      <c r="N97" s="97" t="s">
        <v>117</v>
      </c>
      <c r="O97" s="100"/>
      <c r="P97" s="100">
        <v>30.2</v>
      </c>
      <c r="Q97" s="100">
        <v>1077.5899999999999</v>
      </c>
    </row>
    <row r="98" spans="1:17" ht="14.4" outlineLevel="2" thickBot="1" x14ac:dyDescent="0.35">
      <c r="A98" s="97"/>
      <c r="B98" s="97"/>
      <c r="C98" s="97"/>
      <c r="D98" s="97"/>
      <c r="E98" s="97"/>
      <c r="F98" s="97"/>
      <c r="G98" s="97" t="s">
        <v>162</v>
      </c>
      <c r="H98" s="98">
        <v>42241</v>
      </c>
      <c r="I98" s="97" t="s">
        <v>163</v>
      </c>
      <c r="J98" s="97" t="s">
        <v>164</v>
      </c>
      <c r="K98" s="97" t="s">
        <v>209</v>
      </c>
      <c r="L98" s="97" t="s">
        <v>59</v>
      </c>
      <c r="M98" s="99"/>
      <c r="N98" s="97" t="s">
        <v>166</v>
      </c>
      <c r="O98" s="101">
        <v>248.64</v>
      </c>
      <c r="P98" s="101"/>
      <c r="Q98" s="101">
        <v>828.95</v>
      </c>
    </row>
    <row r="99" spans="1:17" outlineLevel="1" x14ac:dyDescent="0.3">
      <c r="A99" s="97"/>
      <c r="B99" s="97"/>
      <c r="C99" s="97"/>
      <c r="D99" s="97" t="s">
        <v>210</v>
      </c>
      <c r="E99" s="97"/>
      <c r="F99" s="97"/>
      <c r="G99" s="97"/>
      <c r="H99" s="98"/>
      <c r="I99" s="97"/>
      <c r="J99" s="97"/>
      <c r="K99" s="97"/>
      <c r="L99" s="97"/>
      <c r="M99" s="97"/>
      <c r="N99" s="97"/>
      <c r="O99" s="100">
        <f>ROUND(SUM(O85:O98),5)</f>
        <v>1301.25</v>
      </c>
      <c r="P99" s="100">
        <f>ROUND(SUM(P85:P98),5)</f>
        <v>2130.1999999999998</v>
      </c>
      <c r="Q99" s="100">
        <f>Q98</f>
        <v>828.95</v>
      </c>
    </row>
    <row r="100" spans="1:17" outlineLevel="2" x14ac:dyDescent="0.3">
      <c r="A100" s="66"/>
      <c r="B100" s="66"/>
      <c r="C100" s="66"/>
      <c r="D100" s="66" t="s">
        <v>44</v>
      </c>
      <c r="E100" s="66"/>
      <c r="F100" s="66"/>
      <c r="G100" s="66"/>
      <c r="H100" s="95"/>
      <c r="I100" s="66"/>
      <c r="J100" s="66"/>
      <c r="K100" s="66"/>
      <c r="L100" s="66"/>
      <c r="M100" s="66"/>
      <c r="N100" s="66"/>
      <c r="O100" s="96"/>
      <c r="P100" s="96"/>
      <c r="Q100" s="96"/>
    </row>
    <row r="101" spans="1:17" outlineLevel="2" x14ac:dyDescent="0.3">
      <c r="A101" s="97"/>
      <c r="B101" s="97"/>
      <c r="C101" s="97"/>
      <c r="D101" s="97"/>
      <c r="E101" s="97"/>
      <c r="F101" s="97"/>
      <c r="G101" s="97" t="s">
        <v>162</v>
      </c>
      <c r="H101" s="98">
        <v>42206</v>
      </c>
      <c r="I101" s="97" t="s">
        <v>197</v>
      </c>
      <c r="J101" s="97" t="s">
        <v>198</v>
      </c>
      <c r="K101" s="97" t="s">
        <v>211</v>
      </c>
      <c r="L101" s="97" t="s">
        <v>88</v>
      </c>
      <c r="M101" s="99"/>
      <c r="N101" s="97" t="s">
        <v>166</v>
      </c>
      <c r="O101" s="100">
        <v>151.37</v>
      </c>
      <c r="P101" s="100"/>
      <c r="Q101" s="100">
        <v>-151.37</v>
      </c>
    </row>
    <row r="102" spans="1:17" outlineLevel="2" x14ac:dyDescent="0.3">
      <c r="A102" s="97"/>
      <c r="B102" s="97"/>
      <c r="C102" s="97"/>
      <c r="D102" s="97"/>
      <c r="E102" s="97"/>
      <c r="F102" s="97"/>
      <c r="G102" s="97" t="s">
        <v>162</v>
      </c>
      <c r="H102" s="98">
        <v>42206</v>
      </c>
      <c r="I102" s="97" t="s">
        <v>197</v>
      </c>
      <c r="J102" s="97" t="s">
        <v>198</v>
      </c>
      <c r="K102" s="97" t="s">
        <v>212</v>
      </c>
      <c r="L102" s="97" t="s">
        <v>88</v>
      </c>
      <c r="M102" s="99"/>
      <c r="N102" s="97" t="s">
        <v>166</v>
      </c>
      <c r="O102" s="100">
        <v>81.13</v>
      </c>
      <c r="P102" s="100"/>
      <c r="Q102" s="100">
        <v>-232.5</v>
      </c>
    </row>
    <row r="103" spans="1:17" ht="14.4" outlineLevel="2" thickBot="1" x14ac:dyDescent="0.35">
      <c r="A103" s="97"/>
      <c r="B103" s="97"/>
      <c r="C103" s="97"/>
      <c r="D103" s="97"/>
      <c r="E103" s="97"/>
      <c r="F103" s="97"/>
      <c r="G103" s="97" t="s">
        <v>162</v>
      </c>
      <c r="H103" s="98">
        <v>42206</v>
      </c>
      <c r="I103" s="97" t="s">
        <v>197</v>
      </c>
      <c r="J103" s="97" t="s">
        <v>198</v>
      </c>
      <c r="K103" s="97" t="s">
        <v>213</v>
      </c>
      <c r="L103" s="97" t="s">
        <v>88</v>
      </c>
      <c r="M103" s="99"/>
      <c r="N103" s="97" t="s">
        <v>166</v>
      </c>
      <c r="O103" s="101">
        <v>137.62</v>
      </c>
      <c r="P103" s="101"/>
      <c r="Q103" s="101">
        <v>-370.12</v>
      </c>
    </row>
    <row r="104" spans="1:17" outlineLevel="1" x14ac:dyDescent="0.3">
      <c r="A104" s="97"/>
      <c r="B104" s="97"/>
      <c r="C104" s="97"/>
      <c r="D104" s="97" t="s">
        <v>214</v>
      </c>
      <c r="E104" s="97"/>
      <c r="F104" s="97"/>
      <c r="G104" s="97"/>
      <c r="H104" s="98"/>
      <c r="I104" s="97"/>
      <c r="J104" s="97"/>
      <c r="K104" s="97"/>
      <c r="L104" s="97"/>
      <c r="M104" s="97"/>
      <c r="N104" s="97"/>
      <c r="O104" s="100">
        <f>ROUND(SUM(O100:O103),5)</f>
        <v>370.12</v>
      </c>
      <c r="P104" s="100">
        <f>ROUND(SUM(P100:P103),5)</f>
        <v>0</v>
      </c>
      <c r="Q104" s="100">
        <f>Q103</f>
        <v>-370.12</v>
      </c>
    </row>
    <row r="105" spans="1:17" outlineLevel="2" x14ac:dyDescent="0.3">
      <c r="A105" s="66"/>
      <c r="B105" s="66"/>
      <c r="C105" s="66"/>
      <c r="D105" s="66" t="s">
        <v>45</v>
      </c>
      <c r="E105" s="66"/>
      <c r="F105" s="66"/>
      <c r="G105" s="66"/>
      <c r="H105" s="95"/>
      <c r="I105" s="66"/>
      <c r="J105" s="66"/>
      <c r="K105" s="66"/>
      <c r="L105" s="66"/>
      <c r="M105" s="66"/>
      <c r="N105" s="66"/>
      <c r="O105" s="96"/>
      <c r="P105" s="96"/>
      <c r="Q105" s="96"/>
    </row>
    <row r="106" spans="1:17" outlineLevel="2" x14ac:dyDescent="0.3">
      <c r="A106" s="97"/>
      <c r="B106" s="97"/>
      <c r="C106" s="97"/>
      <c r="D106" s="97"/>
      <c r="E106" s="97"/>
      <c r="F106" s="97"/>
      <c r="G106" s="97" t="s">
        <v>162</v>
      </c>
      <c r="H106" s="98">
        <v>42210</v>
      </c>
      <c r="I106" s="97" t="s">
        <v>163</v>
      </c>
      <c r="J106" s="97" t="s">
        <v>164</v>
      </c>
      <c r="K106" s="97" t="s">
        <v>215</v>
      </c>
      <c r="L106" s="97" t="s">
        <v>55</v>
      </c>
      <c r="M106" s="99"/>
      <c r="N106" s="97" t="s">
        <v>166</v>
      </c>
      <c r="O106" s="100">
        <v>250</v>
      </c>
      <c r="P106" s="100"/>
      <c r="Q106" s="100">
        <v>-250</v>
      </c>
    </row>
    <row r="107" spans="1:17" ht="14.4" outlineLevel="2" thickBot="1" x14ac:dyDescent="0.35">
      <c r="A107" s="97"/>
      <c r="B107" s="97"/>
      <c r="C107" s="97"/>
      <c r="D107" s="97"/>
      <c r="E107" s="97"/>
      <c r="F107" s="97"/>
      <c r="G107" s="97" t="s">
        <v>162</v>
      </c>
      <c r="H107" s="98">
        <v>42241</v>
      </c>
      <c r="I107" s="97" t="s">
        <v>163</v>
      </c>
      <c r="J107" s="97" t="s">
        <v>164</v>
      </c>
      <c r="K107" s="97" t="s">
        <v>186</v>
      </c>
      <c r="L107" s="97" t="s">
        <v>59</v>
      </c>
      <c r="M107" s="99"/>
      <c r="N107" s="97" t="s">
        <v>166</v>
      </c>
      <c r="O107" s="101">
        <v>75</v>
      </c>
      <c r="P107" s="101"/>
      <c r="Q107" s="101">
        <v>-325</v>
      </c>
    </row>
    <row r="108" spans="1:17" outlineLevel="1" x14ac:dyDescent="0.3">
      <c r="A108" s="97"/>
      <c r="B108" s="97"/>
      <c r="C108" s="97"/>
      <c r="D108" s="97" t="s">
        <v>216</v>
      </c>
      <c r="E108" s="97"/>
      <c r="F108" s="97"/>
      <c r="G108" s="97"/>
      <c r="H108" s="98"/>
      <c r="I108" s="97"/>
      <c r="J108" s="97"/>
      <c r="K108" s="97"/>
      <c r="L108" s="97"/>
      <c r="M108" s="97"/>
      <c r="N108" s="97"/>
      <c r="O108" s="100">
        <f>ROUND(SUM(O105:O107),5)</f>
        <v>325</v>
      </c>
      <c r="P108" s="100">
        <f>ROUND(SUM(P105:P107),5)</f>
        <v>0</v>
      </c>
      <c r="Q108" s="100">
        <f>Q107</f>
        <v>-325</v>
      </c>
    </row>
    <row r="109" spans="1:17" outlineLevel="2" x14ac:dyDescent="0.3">
      <c r="A109" s="66"/>
      <c r="B109" s="66"/>
      <c r="C109" s="66"/>
      <c r="D109" s="66" t="s">
        <v>46</v>
      </c>
      <c r="E109" s="66"/>
      <c r="F109" s="66"/>
      <c r="G109" s="66"/>
      <c r="H109" s="95"/>
      <c r="I109" s="66"/>
      <c r="J109" s="66"/>
      <c r="K109" s="66"/>
      <c r="L109" s="66"/>
      <c r="M109" s="66"/>
      <c r="N109" s="66"/>
      <c r="O109" s="96"/>
      <c r="P109" s="96"/>
      <c r="Q109" s="96"/>
    </row>
    <row r="110" spans="1:17" ht="14.4" outlineLevel="2" thickBot="1" x14ac:dyDescent="0.35">
      <c r="A110" s="89"/>
      <c r="B110" s="89"/>
      <c r="C110" s="89"/>
      <c r="D110" s="89"/>
      <c r="E110" s="89"/>
      <c r="F110" s="97"/>
      <c r="G110" s="97" t="s">
        <v>162</v>
      </c>
      <c r="H110" s="98">
        <v>42194</v>
      </c>
      <c r="I110" s="97" t="s">
        <v>217</v>
      </c>
      <c r="J110" s="97" t="s">
        <v>218</v>
      </c>
      <c r="K110" s="97" t="s">
        <v>219</v>
      </c>
      <c r="L110" s="97" t="s">
        <v>56</v>
      </c>
      <c r="M110" s="99"/>
      <c r="N110" s="97" t="s">
        <v>166</v>
      </c>
      <c r="O110" s="102">
        <v>452.92</v>
      </c>
      <c r="P110" s="102"/>
      <c r="Q110" s="102">
        <v>-452.92</v>
      </c>
    </row>
    <row r="111" spans="1:17" ht="14.4" outlineLevel="1" thickBot="1" x14ac:dyDescent="0.35">
      <c r="A111" s="97"/>
      <c r="B111" s="97"/>
      <c r="C111" s="97"/>
      <c r="D111" s="97" t="s">
        <v>220</v>
      </c>
      <c r="E111" s="97"/>
      <c r="F111" s="97"/>
      <c r="G111" s="97"/>
      <c r="H111" s="98"/>
      <c r="I111" s="97"/>
      <c r="J111" s="97"/>
      <c r="K111" s="97"/>
      <c r="L111" s="97"/>
      <c r="M111" s="97"/>
      <c r="N111" s="97"/>
      <c r="O111" s="103">
        <f>ROUND(SUM(O109:O110),5)</f>
        <v>452.92</v>
      </c>
      <c r="P111" s="103">
        <f>ROUND(SUM(P109:P110),5)</f>
        <v>0</v>
      </c>
      <c r="Q111" s="103">
        <f>Q110</f>
        <v>-452.92</v>
      </c>
    </row>
    <row r="112" spans="1:17" ht="14.4" thickBot="1" x14ac:dyDescent="0.35">
      <c r="A112" s="97"/>
      <c r="B112" s="97"/>
      <c r="C112" s="97" t="s">
        <v>48</v>
      </c>
      <c r="D112" s="97"/>
      <c r="E112" s="97"/>
      <c r="F112" s="97"/>
      <c r="G112" s="97"/>
      <c r="H112" s="98"/>
      <c r="I112" s="97"/>
      <c r="J112" s="97"/>
      <c r="K112" s="97"/>
      <c r="L112" s="97"/>
      <c r="M112" s="97"/>
      <c r="N112" s="97"/>
      <c r="O112" s="103">
        <f>ROUND(O39+O58+O62+O72+O76+O84+O99+O104+O108+O111,5)</f>
        <v>26893.08</v>
      </c>
      <c r="P112" s="103">
        <f>ROUND(P39+P58+P62+P72+P76+P84+P99+P104+P108+P111,5)</f>
        <v>10376.14</v>
      </c>
      <c r="Q112" s="103">
        <f>ROUND(Q39+Q58+Q62+Q72+Q76+Q84+Q99+Q104+Q108+Q111,5)</f>
        <v>-16516.939999999999</v>
      </c>
    </row>
    <row r="113" spans="1:17" ht="14.4" thickBot="1" x14ac:dyDescent="0.35">
      <c r="A113" s="97"/>
      <c r="B113" s="97" t="s">
        <v>49</v>
      </c>
      <c r="C113" s="97"/>
      <c r="D113" s="97"/>
      <c r="E113" s="97"/>
      <c r="F113" s="97"/>
      <c r="G113" s="97"/>
      <c r="H113" s="98"/>
      <c r="I113" s="97"/>
      <c r="J113" s="97"/>
      <c r="K113" s="97"/>
      <c r="L113" s="97"/>
      <c r="M113" s="97"/>
      <c r="N113" s="97"/>
      <c r="O113" s="103">
        <f>O112</f>
        <v>26893.08</v>
      </c>
      <c r="P113" s="103">
        <f>P112</f>
        <v>10376.14</v>
      </c>
      <c r="Q113" s="103">
        <f>Q112</f>
        <v>-16516.939999999999</v>
      </c>
    </row>
    <row r="114" spans="1:17" s="70" customFormat="1" thickBot="1" x14ac:dyDescent="0.3">
      <c r="A114" s="66" t="s">
        <v>11</v>
      </c>
      <c r="B114" s="66"/>
      <c r="C114" s="66"/>
      <c r="D114" s="66"/>
      <c r="E114" s="66"/>
      <c r="F114" s="66"/>
      <c r="G114" s="66"/>
      <c r="H114" s="95"/>
      <c r="I114" s="66"/>
      <c r="J114" s="66"/>
      <c r="K114" s="66"/>
      <c r="L114" s="66"/>
      <c r="M114" s="66"/>
      <c r="N114" s="66"/>
      <c r="O114" s="69">
        <f>ROUND(O19+O34+O113,5)</f>
        <v>41110.080000000002</v>
      </c>
      <c r="P114" s="69">
        <f>ROUND(P19+P34+P113,5)</f>
        <v>51893.14</v>
      </c>
      <c r="Q114" s="69">
        <f>ROUND(Q19+Q34+Q113,5)</f>
        <v>10783.06</v>
      </c>
    </row>
    <row r="115" spans="1:17" ht="14.4" thickTop="1" x14ac:dyDescent="0.3"/>
  </sheetData>
  <autoFilter ref="G4:Q114"/>
  <pageMargins left="0.7" right="0.7" top="0.75" bottom="0.75" header="0.1" footer="0.3"/>
  <pageSetup orientation="portrait" r:id="rId1"/>
  <headerFooter>
    <oddFooter>&amp;R&amp;"Arial,Bold"&amp;8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workbookViewId="0">
      <selection activeCell="L24" sqref="L24"/>
    </sheetView>
  </sheetViews>
  <sheetFormatPr defaultRowHeight="14.4" x14ac:dyDescent="0.3"/>
  <cols>
    <col min="1" max="6" width="3" style="18" customWidth="1"/>
    <col min="7" max="7" width="25.44140625" style="18" customWidth="1"/>
    <col min="8" max="8" width="12.77734375" style="19" customWidth="1"/>
    <col min="9" max="9" width="12.77734375" style="19" hidden="1" customWidth="1"/>
    <col min="10" max="12" width="12.77734375" style="19" customWidth="1"/>
    <col min="13" max="13" width="12.77734375" style="19" hidden="1" customWidth="1"/>
    <col min="14" max="14" width="12.77734375" style="19" customWidth="1"/>
    <col min="15" max="15" width="12.77734375" style="19" hidden="1" customWidth="1"/>
    <col min="16" max="17" width="12.77734375" style="19" customWidth="1"/>
    <col min="18" max="19" width="12.77734375" style="19" hidden="1" customWidth="1"/>
    <col min="20" max="20" width="14.6640625" style="19" bestFit="1" customWidth="1"/>
    <col min="22" max="22" width="12.109375" bestFit="1" customWidth="1"/>
  </cols>
  <sheetData>
    <row r="1" spans="1:23" ht="15.6" x14ac:dyDescent="0.3">
      <c r="A1" s="9" t="s">
        <v>0</v>
      </c>
      <c r="B1" s="10"/>
      <c r="C1" s="10"/>
      <c r="D1" s="10"/>
      <c r="E1" s="10"/>
      <c r="F1" s="10"/>
      <c r="G1" s="1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3"/>
    </row>
    <row r="2" spans="1:23" ht="17.399999999999999" x14ac:dyDescent="0.3">
      <c r="A2" s="11" t="s">
        <v>1</v>
      </c>
      <c r="B2" s="10"/>
      <c r="C2" s="10"/>
      <c r="D2" s="10"/>
      <c r="E2" s="10"/>
      <c r="F2" s="10"/>
      <c r="G2" s="10"/>
      <c r="H2" s="1"/>
      <c r="I2" s="21"/>
      <c r="M2" s="21"/>
      <c r="N2" s="21"/>
      <c r="O2" s="21"/>
      <c r="Q2" s="21"/>
      <c r="R2" s="21"/>
      <c r="S2" s="21"/>
      <c r="T2" s="14"/>
    </row>
    <row r="3" spans="1:23" x14ac:dyDescent="0.3">
      <c r="A3" s="12" t="s">
        <v>53</v>
      </c>
      <c r="B3" s="10"/>
      <c r="C3" s="10"/>
      <c r="D3" s="10"/>
      <c r="E3" s="10"/>
      <c r="F3" s="10"/>
      <c r="G3" s="1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3"/>
    </row>
    <row r="4" spans="1:23" s="25" customFormat="1" ht="49.2" customHeight="1" thickBot="1" x14ac:dyDescent="0.35">
      <c r="A4" s="22"/>
      <c r="B4" s="22"/>
      <c r="C4" s="22"/>
      <c r="D4" s="22"/>
      <c r="E4" s="22"/>
      <c r="F4" s="22"/>
      <c r="G4" s="22"/>
      <c r="H4" s="23" t="s">
        <v>54</v>
      </c>
      <c r="I4" s="23" t="s">
        <v>55</v>
      </c>
      <c r="J4" s="23" t="s">
        <v>56</v>
      </c>
      <c r="K4" s="23" t="s">
        <v>57</v>
      </c>
      <c r="L4" s="23" t="s">
        <v>58</v>
      </c>
      <c r="M4" s="23" t="s">
        <v>59</v>
      </c>
      <c r="N4" s="23" t="s">
        <v>60</v>
      </c>
      <c r="O4" s="23" t="s">
        <v>61</v>
      </c>
      <c r="P4" s="23" t="s">
        <v>62</v>
      </c>
      <c r="Q4" s="23" t="s">
        <v>63</v>
      </c>
      <c r="R4" s="23" t="s">
        <v>64</v>
      </c>
      <c r="S4" s="23" t="s">
        <v>65</v>
      </c>
      <c r="T4" s="24" t="s">
        <v>66</v>
      </c>
      <c r="V4" s="23" t="s">
        <v>67</v>
      </c>
      <c r="W4" s="26" t="s">
        <v>68</v>
      </c>
    </row>
    <row r="5" spans="1:23" s="25" customFormat="1" ht="16.8" customHeight="1" thickTop="1" thickBot="1" x14ac:dyDescent="0.35">
      <c r="A5" s="22"/>
      <c r="B5" s="22"/>
      <c r="C5" s="22"/>
      <c r="D5" s="22"/>
      <c r="E5" s="22"/>
      <c r="F5" s="22"/>
      <c r="G5" s="27" t="s">
        <v>69</v>
      </c>
      <c r="H5" s="28">
        <f>-17313.88-20457.24-150-18361.46+119417.59</f>
        <v>63135.009999999995</v>
      </c>
      <c r="I5" s="28">
        <f>-17313.88+17313.88</f>
        <v>0</v>
      </c>
      <c r="J5" s="28">
        <v>72000</v>
      </c>
      <c r="K5" s="28">
        <v>5248.23</v>
      </c>
      <c r="L5" s="28">
        <v>8345.8999999999942</v>
      </c>
      <c r="M5" s="28">
        <f>-20457.24+20457.24</f>
        <v>0</v>
      </c>
      <c r="N5" s="28">
        <v>-24391.690000000002</v>
      </c>
      <c r="O5" s="29">
        <v>424.36000000000058</v>
      </c>
      <c r="P5" s="28">
        <v>5750</v>
      </c>
      <c r="Q5" s="28">
        <v>0</v>
      </c>
      <c r="R5" s="29">
        <v>-2409.58</v>
      </c>
      <c r="S5" s="29">
        <v>-30.28</v>
      </c>
      <c r="T5" s="28">
        <f>SUM(H5:S5)</f>
        <v>128071.95000000001</v>
      </c>
      <c r="V5" s="29">
        <f>-150+150</f>
        <v>0</v>
      </c>
      <c r="W5" s="29">
        <f>-18361.46+18361.46</f>
        <v>0</v>
      </c>
    </row>
    <row r="6" spans="1:23" ht="15" thickTop="1" x14ac:dyDescent="0.3">
      <c r="A6" s="2"/>
      <c r="B6" s="2" t="s">
        <v>12</v>
      </c>
      <c r="C6" s="2"/>
      <c r="D6" s="2"/>
      <c r="E6" s="2"/>
      <c r="F6" s="2"/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3" x14ac:dyDescent="0.3">
      <c r="A7" s="2"/>
      <c r="B7" s="2"/>
      <c r="C7" s="2"/>
      <c r="D7" s="2" t="s">
        <v>13</v>
      </c>
      <c r="E7" s="2"/>
      <c r="F7" s="2"/>
      <c r="G7" s="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3" x14ac:dyDescent="0.3">
      <c r="A8" s="2"/>
      <c r="B8" s="2"/>
      <c r="C8" s="2"/>
      <c r="D8" s="2"/>
      <c r="E8" s="2" t="s">
        <v>14</v>
      </c>
      <c r="F8" s="2"/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3" x14ac:dyDescent="0.3">
      <c r="A9" s="2"/>
      <c r="B9" s="2"/>
      <c r="C9" s="2"/>
      <c r="D9" s="2"/>
      <c r="E9" s="2"/>
      <c r="F9" s="2" t="s">
        <v>15</v>
      </c>
      <c r="G9" s="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3" x14ac:dyDescent="0.3">
      <c r="A10" s="2"/>
      <c r="B10" s="2"/>
      <c r="C10" s="2"/>
      <c r="D10" s="2"/>
      <c r="E10" s="2"/>
      <c r="F10" s="2"/>
      <c r="G10" s="2" t="s">
        <v>16</v>
      </c>
      <c r="H10" s="3">
        <f>124341-53971.38+4685+19415.9</f>
        <v>94470.51999999999</v>
      </c>
      <c r="I10" s="3">
        <v>4012.18</v>
      </c>
      <c r="J10" s="3">
        <v>0</v>
      </c>
      <c r="K10" s="3">
        <v>0</v>
      </c>
      <c r="L10" s="3">
        <v>-19415.900000000001</v>
      </c>
      <c r="M10" s="3">
        <v>11175.72</v>
      </c>
      <c r="N10" s="3">
        <v>36282.980000000003</v>
      </c>
      <c r="O10" s="3">
        <v>-419.36</v>
      </c>
      <c r="P10" s="3">
        <v>-4685</v>
      </c>
      <c r="Q10" s="3">
        <f>2000-1520</f>
        <v>480</v>
      </c>
      <c r="R10" s="3">
        <v>2409.58</v>
      </c>
      <c r="S10" s="3">
        <v>30.28</v>
      </c>
      <c r="T10" s="3">
        <f t="shared" ref="T10:T15" si="0">ROUND(SUM(H10:Q10),5)</f>
        <v>121901.14</v>
      </c>
    </row>
    <row r="11" spans="1:23" x14ac:dyDescent="0.3">
      <c r="A11" s="2"/>
      <c r="B11" s="2"/>
      <c r="C11" s="2"/>
      <c r="D11" s="2"/>
      <c r="E11" s="2"/>
      <c r="F11" s="2"/>
      <c r="G11" s="2" t="s">
        <v>17</v>
      </c>
      <c r="H11" s="3">
        <v>-14105</v>
      </c>
      <c r="I11" s="3">
        <v>0</v>
      </c>
      <c r="J11" s="3">
        <v>57400</v>
      </c>
      <c r="K11" s="3">
        <v>1000</v>
      </c>
      <c r="L11" s="3">
        <v>18000</v>
      </c>
      <c r="M11" s="3">
        <v>0</v>
      </c>
      <c r="N11" s="3">
        <v>0</v>
      </c>
      <c r="O11" s="3">
        <v>0</v>
      </c>
      <c r="P11" s="3">
        <v>0</v>
      </c>
      <c r="Q11" s="3">
        <v>-2000</v>
      </c>
      <c r="R11" s="3"/>
      <c r="S11" s="3"/>
      <c r="T11" s="3">
        <f t="shared" si="0"/>
        <v>60295</v>
      </c>
    </row>
    <row r="12" spans="1:23" x14ac:dyDescent="0.3">
      <c r="A12" s="2"/>
      <c r="B12" s="2"/>
      <c r="C12" s="2"/>
      <c r="D12" s="2"/>
      <c r="E12" s="2"/>
      <c r="F12" s="2"/>
      <c r="G12" s="2" t="s">
        <v>70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/>
      <c r="S12" s="3"/>
      <c r="T12" s="3">
        <f t="shared" si="0"/>
        <v>0</v>
      </c>
    </row>
    <row r="13" spans="1:23" ht="15" thickBot="1" x14ac:dyDescent="0.35">
      <c r="A13" s="2"/>
      <c r="B13" s="2"/>
      <c r="C13" s="2"/>
      <c r="D13" s="2"/>
      <c r="E13" s="2"/>
      <c r="F13" s="2"/>
      <c r="G13" s="2" t="s">
        <v>18</v>
      </c>
      <c r="H13" s="4">
        <f>-50236</f>
        <v>-50236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/>
      <c r="S13" s="4"/>
      <c r="T13" s="4">
        <f t="shared" si="0"/>
        <v>-50236</v>
      </c>
    </row>
    <row r="14" spans="1:23" ht="15" thickBot="1" x14ac:dyDescent="0.35">
      <c r="A14" s="2"/>
      <c r="B14" s="2"/>
      <c r="C14" s="2"/>
      <c r="D14" s="2"/>
      <c r="E14" s="2"/>
      <c r="F14" s="2" t="s">
        <v>19</v>
      </c>
      <c r="G14" s="2"/>
      <c r="H14" s="5">
        <f t="shared" ref="H14:S14" si="1">ROUND(SUM(H9:H13),5)</f>
        <v>30129.52</v>
      </c>
      <c r="I14" s="5">
        <f t="shared" si="1"/>
        <v>4012.18</v>
      </c>
      <c r="J14" s="5">
        <f t="shared" si="1"/>
        <v>57400</v>
      </c>
      <c r="K14" s="5">
        <f t="shared" si="1"/>
        <v>1000</v>
      </c>
      <c r="L14" s="5">
        <f t="shared" si="1"/>
        <v>-1415.9</v>
      </c>
      <c r="M14" s="5">
        <f t="shared" si="1"/>
        <v>11175.72</v>
      </c>
      <c r="N14" s="5">
        <f t="shared" si="1"/>
        <v>36282.980000000003</v>
      </c>
      <c r="O14" s="5">
        <f t="shared" si="1"/>
        <v>-419.36</v>
      </c>
      <c r="P14" s="5">
        <f t="shared" si="1"/>
        <v>-4685</v>
      </c>
      <c r="Q14" s="5">
        <f t="shared" si="1"/>
        <v>-1520</v>
      </c>
      <c r="R14" s="5">
        <f t="shared" si="1"/>
        <v>2409.58</v>
      </c>
      <c r="S14" s="5">
        <f t="shared" si="1"/>
        <v>30.28</v>
      </c>
      <c r="T14" s="5">
        <f t="shared" si="0"/>
        <v>131960.14000000001</v>
      </c>
    </row>
    <row r="15" spans="1:23" ht="30" customHeight="1" x14ac:dyDescent="0.3">
      <c r="A15" s="2"/>
      <c r="B15" s="2"/>
      <c r="C15" s="2"/>
      <c r="D15" s="2"/>
      <c r="E15" s="2" t="s">
        <v>20</v>
      </c>
      <c r="F15" s="2"/>
      <c r="G15" s="2"/>
      <c r="H15" s="3">
        <f t="shared" ref="H15:S15" si="2">ROUND(H8+H14,5)</f>
        <v>30129.52</v>
      </c>
      <c r="I15" s="3">
        <f t="shared" si="2"/>
        <v>4012.18</v>
      </c>
      <c r="J15" s="3">
        <f t="shared" si="2"/>
        <v>57400</v>
      </c>
      <c r="K15" s="3">
        <f t="shared" si="2"/>
        <v>1000</v>
      </c>
      <c r="L15" s="3">
        <f t="shared" si="2"/>
        <v>-1415.9</v>
      </c>
      <c r="M15" s="3">
        <f t="shared" si="2"/>
        <v>11175.72</v>
      </c>
      <c r="N15" s="3">
        <f t="shared" si="2"/>
        <v>36282.980000000003</v>
      </c>
      <c r="O15" s="3">
        <f t="shared" si="2"/>
        <v>-419.36</v>
      </c>
      <c r="P15" s="3">
        <f t="shared" si="2"/>
        <v>-4685</v>
      </c>
      <c r="Q15" s="3">
        <f t="shared" si="2"/>
        <v>-1520</v>
      </c>
      <c r="R15" s="3">
        <f t="shared" si="2"/>
        <v>2409.58</v>
      </c>
      <c r="S15" s="3">
        <f t="shared" si="2"/>
        <v>30.28</v>
      </c>
      <c r="T15" s="3">
        <f t="shared" si="0"/>
        <v>131960.14000000001</v>
      </c>
    </row>
    <row r="16" spans="1:23" ht="30" customHeight="1" x14ac:dyDescent="0.3">
      <c r="A16" s="2"/>
      <c r="B16" s="2"/>
      <c r="C16" s="2"/>
      <c r="D16" s="2"/>
      <c r="E16" s="2" t="s">
        <v>22</v>
      </c>
      <c r="F16" s="2"/>
      <c r="G16" s="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x14ac:dyDescent="0.3">
      <c r="A17" s="2"/>
      <c r="B17" s="2"/>
      <c r="C17" s="2"/>
      <c r="D17" s="2"/>
      <c r="E17" s="2"/>
      <c r="F17" s="2" t="s">
        <v>26</v>
      </c>
      <c r="G17" s="2"/>
      <c r="H17" s="3">
        <v>35000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/>
      <c r="S17" s="3"/>
      <c r="T17" s="3">
        <f t="shared" ref="T17:T23" si="3">ROUND(SUM(H17:Q17),5)</f>
        <v>35000</v>
      </c>
    </row>
    <row r="18" spans="1:20" x14ac:dyDescent="0.3">
      <c r="A18" s="2"/>
      <c r="B18" s="2"/>
      <c r="C18" s="2"/>
      <c r="D18" s="2"/>
      <c r="E18" s="2"/>
      <c r="F18" s="2" t="s">
        <v>25</v>
      </c>
      <c r="G18" s="2"/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4500</v>
      </c>
      <c r="Q18" s="3">
        <v>4180</v>
      </c>
      <c r="R18" s="3"/>
      <c r="S18" s="3"/>
      <c r="T18" s="3">
        <f t="shared" si="3"/>
        <v>8680</v>
      </c>
    </row>
    <row r="19" spans="1:20" x14ac:dyDescent="0.3">
      <c r="A19" s="2"/>
      <c r="B19" s="2"/>
      <c r="C19" s="2"/>
      <c r="D19" s="2"/>
      <c r="E19" s="2"/>
      <c r="F19" s="2" t="s">
        <v>24</v>
      </c>
      <c r="G19" s="2"/>
      <c r="H19" s="3">
        <v>350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1100</v>
      </c>
      <c r="O19" s="3">
        <v>0</v>
      </c>
      <c r="P19" s="3">
        <v>0</v>
      </c>
      <c r="Q19" s="3">
        <v>0</v>
      </c>
      <c r="R19" s="3"/>
      <c r="S19" s="3"/>
      <c r="T19" s="3">
        <f t="shared" si="3"/>
        <v>1450</v>
      </c>
    </row>
    <row r="20" spans="1:20" ht="15" thickBot="1" x14ac:dyDescent="0.35">
      <c r="A20" s="2"/>
      <c r="B20" s="2"/>
      <c r="C20" s="2"/>
      <c r="D20" s="2"/>
      <c r="E20" s="2"/>
      <c r="F20" s="2" t="s">
        <v>71</v>
      </c>
      <c r="G20" s="2"/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4000</v>
      </c>
      <c r="O20" s="4">
        <v>0</v>
      </c>
      <c r="P20" s="4">
        <v>0</v>
      </c>
      <c r="Q20" s="4">
        <v>0</v>
      </c>
      <c r="R20" s="4"/>
      <c r="S20" s="4"/>
      <c r="T20" s="4">
        <f t="shared" si="3"/>
        <v>4000</v>
      </c>
    </row>
    <row r="21" spans="1:20" ht="15" thickBot="1" x14ac:dyDescent="0.35">
      <c r="A21" s="2"/>
      <c r="B21" s="2"/>
      <c r="C21" s="2"/>
      <c r="D21" s="2"/>
      <c r="E21" s="2" t="s">
        <v>28</v>
      </c>
      <c r="F21" s="2"/>
      <c r="G21" s="2"/>
      <c r="H21" s="6">
        <f t="shared" ref="H21:S21" si="4">ROUND(SUM(H16:H20),5)</f>
        <v>35350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5100</v>
      </c>
      <c r="O21" s="6">
        <f t="shared" si="4"/>
        <v>0</v>
      </c>
      <c r="P21" s="6">
        <f t="shared" si="4"/>
        <v>4500</v>
      </c>
      <c r="Q21" s="6">
        <f t="shared" si="4"/>
        <v>4180</v>
      </c>
      <c r="R21" s="6">
        <f t="shared" si="4"/>
        <v>0</v>
      </c>
      <c r="S21" s="6">
        <f t="shared" si="4"/>
        <v>0</v>
      </c>
      <c r="T21" s="6">
        <f t="shared" si="3"/>
        <v>49130</v>
      </c>
    </row>
    <row r="22" spans="1:20" ht="30" customHeight="1" thickBot="1" x14ac:dyDescent="0.35">
      <c r="A22" s="2"/>
      <c r="B22" s="2"/>
      <c r="C22" s="2"/>
      <c r="D22" s="2" t="s">
        <v>30</v>
      </c>
      <c r="E22" s="2"/>
      <c r="F22" s="2"/>
      <c r="G22" s="2"/>
      <c r="H22" s="5">
        <f t="shared" ref="H22:S22" si="5">ROUND(H7+H15+H21,5)</f>
        <v>65479.519999999997</v>
      </c>
      <c r="I22" s="5">
        <f t="shared" si="5"/>
        <v>4012.18</v>
      </c>
      <c r="J22" s="5">
        <f t="shared" si="5"/>
        <v>57400</v>
      </c>
      <c r="K22" s="5">
        <f t="shared" si="5"/>
        <v>1000</v>
      </c>
      <c r="L22" s="5">
        <f t="shared" si="5"/>
        <v>-1415.9</v>
      </c>
      <c r="M22" s="5">
        <f t="shared" si="5"/>
        <v>11175.72</v>
      </c>
      <c r="N22" s="5">
        <f t="shared" si="5"/>
        <v>41382.980000000003</v>
      </c>
      <c r="O22" s="5">
        <f t="shared" si="5"/>
        <v>-419.36</v>
      </c>
      <c r="P22" s="5">
        <f t="shared" si="5"/>
        <v>-185</v>
      </c>
      <c r="Q22" s="5">
        <f t="shared" si="5"/>
        <v>2660</v>
      </c>
      <c r="R22" s="5">
        <f t="shared" si="5"/>
        <v>2409.58</v>
      </c>
      <c r="S22" s="5">
        <f t="shared" si="5"/>
        <v>30.28</v>
      </c>
      <c r="T22" s="5">
        <f t="shared" si="3"/>
        <v>181090.14</v>
      </c>
    </row>
    <row r="23" spans="1:20" ht="30" customHeight="1" x14ac:dyDescent="0.3">
      <c r="A23" s="2"/>
      <c r="B23" s="2"/>
      <c r="C23" s="2" t="s">
        <v>31</v>
      </c>
      <c r="D23" s="2"/>
      <c r="E23" s="2"/>
      <c r="F23" s="2"/>
      <c r="G23" s="2"/>
      <c r="H23" s="3">
        <f t="shared" ref="H23:S23" si="6">H22</f>
        <v>65479.519999999997</v>
      </c>
      <c r="I23" s="3">
        <f t="shared" si="6"/>
        <v>4012.18</v>
      </c>
      <c r="J23" s="3">
        <f t="shared" si="6"/>
        <v>57400</v>
      </c>
      <c r="K23" s="3">
        <f t="shared" si="6"/>
        <v>1000</v>
      </c>
      <c r="L23" s="3">
        <f t="shared" si="6"/>
        <v>-1415.9</v>
      </c>
      <c r="M23" s="3">
        <f t="shared" si="6"/>
        <v>11175.72</v>
      </c>
      <c r="N23" s="3">
        <f t="shared" si="6"/>
        <v>41382.980000000003</v>
      </c>
      <c r="O23" s="3">
        <f t="shared" si="6"/>
        <v>-419.36</v>
      </c>
      <c r="P23" s="3">
        <f t="shared" si="6"/>
        <v>-185</v>
      </c>
      <c r="Q23" s="3">
        <f t="shared" si="6"/>
        <v>2660</v>
      </c>
      <c r="R23" s="3">
        <f t="shared" si="6"/>
        <v>2409.58</v>
      </c>
      <c r="S23" s="3">
        <f t="shared" si="6"/>
        <v>30.28</v>
      </c>
      <c r="T23" s="3">
        <f t="shared" si="3"/>
        <v>181090.14</v>
      </c>
    </row>
    <row r="24" spans="1:20" ht="30" customHeight="1" x14ac:dyDescent="0.3">
      <c r="A24" s="2"/>
      <c r="B24" s="2"/>
      <c r="C24" s="2"/>
      <c r="D24" s="2" t="s">
        <v>32</v>
      </c>
      <c r="E24" s="2"/>
      <c r="F24" s="2"/>
      <c r="G24" s="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x14ac:dyDescent="0.3">
      <c r="A25" s="2"/>
      <c r="B25" s="2"/>
      <c r="C25" s="2"/>
      <c r="D25" s="2"/>
      <c r="E25" s="2" t="s">
        <v>33</v>
      </c>
      <c r="F25" s="2"/>
      <c r="G25" s="2"/>
      <c r="H25" s="30"/>
      <c r="I25" s="30"/>
      <c r="J25" s="30"/>
      <c r="K25" s="30"/>
      <c r="L25" s="30"/>
      <c r="M25" s="30"/>
      <c r="N25" s="3"/>
      <c r="O25" s="3"/>
      <c r="P25" s="3"/>
      <c r="Q25" s="3"/>
      <c r="R25" s="3"/>
      <c r="S25" s="3"/>
      <c r="T25" s="3"/>
    </row>
    <row r="26" spans="1:20" x14ac:dyDescent="0.3">
      <c r="A26" s="2"/>
      <c r="B26" s="2"/>
      <c r="C26" s="2"/>
      <c r="D26" s="2"/>
      <c r="E26" s="2"/>
      <c r="F26" s="2" t="s">
        <v>34</v>
      </c>
      <c r="G26" s="2"/>
      <c r="H26" s="30"/>
      <c r="I26" s="30"/>
      <c r="J26" s="30"/>
      <c r="K26" s="30"/>
      <c r="L26" s="30"/>
      <c r="M26" s="30"/>
      <c r="N26" s="3"/>
      <c r="O26" s="3"/>
      <c r="P26" s="3"/>
      <c r="Q26" s="3"/>
      <c r="R26" s="3"/>
      <c r="S26" s="3"/>
      <c r="T26" s="3"/>
    </row>
    <row r="27" spans="1:20" x14ac:dyDescent="0.3">
      <c r="A27" s="2"/>
      <c r="B27" s="2"/>
      <c r="C27" s="2"/>
      <c r="D27" s="2"/>
      <c r="E27" s="2"/>
      <c r="F27" s="2"/>
      <c r="G27" s="2" t="s">
        <v>35</v>
      </c>
      <c r="H27" s="30">
        <v>6370</v>
      </c>
      <c r="I27" s="30">
        <v>0</v>
      </c>
      <c r="J27" s="30">
        <v>5418</v>
      </c>
      <c r="K27" s="30">
        <v>0</v>
      </c>
      <c r="L27" s="30">
        <v>0</v>
      </c>
      <c r="M27" s="30">
        <v>0</v>
      </c>
      <c r="N27" s="3">
        <v>0</v>
      </c>
      <c r="O27" s="3">
        <v>0</v>
      </c>
      <c r="P27" s="3">
        <v>0</v>
      </c>
      <c r="Q27" s="3">
        <v>0</v>
      </c>
      <c r="R27" s="3"/>
      <c r="S27" s="3"/>
      <c r="T27" s="3">
        <f t="shared" ref="T27:T46" si="7">ROUND(SUM(H27:Q27),5)</f>
        <v>11788</v>
      </c>
    </row>
    <row r="28" spans="1:20" x14ac:dyDescent="0.3">
      <c r="A28" s="2"/>
      <c r="B28" s="2"/>
      <c r="C28" s="2"/>
      <c r="D28" s="2"/>
      <c r="E28" s="2"/>
      <c r="F28" s="2"/>
      <c r="G28" s="2" t="s">
        <v>36</v>
      </c>
      <c r="H28" s="30">
        <f>24985.82-2000-17000</f>
        <v>5985.82</v>
      </c>
      <c r="I28" s="30">
        <v>0</v>
      </c>
      <c r="J28" s="30">
        <v>17000</v>
      </c>
      <c r="K28" s="30">
        <v>0</v>
      </c>
      <c r="L28" s="30">
        <v>0</v>
      </c>
      <c r="M28" s="30">
        <v>0</v>
      </c>
      <c r="N28" s="3">
        <v>0</v>
      </c>
      <c r="O28" s="3">
        <v>0</v>
      </c>
      <c r="P28" s="3">
        <v>0</v>
      </c>
      <c r="Q28" s="3">
        <v>0</v>
      </c>
      <c r="R28" s="3"/>
      <c r="S28" s="3"/>
      <c r="T28" s="3">
        <f t="shared" si="7"/>
        <v>22985.82</v>
      </c>
    </row>
    <row r="29" spans="1:20" x14ac:dyDescent="0.3">
      <c r="A29" s="2"/>
      <c r="B29" s="2"/>
      <c r="C29" s="2"/>
      <c r="D29" s="2"/>
      <c r="E29" s="2"/>
      <c r="F29" s="2"/>
      <c r="G29" s="2" t="s">
        <v>37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697.51</v>
      </c>
      <c r="N29" s="3">
        <v>0</v>
      </c>
      <c r="O29" s="3">
        <v>5</v>
      </c>
      <c r="P29" s="3">
        <v>0</v>
      </c>
      <c r="Q29" s="3">
        <v>0</v>
      </c>
      <c r="R29" s="3"/>
      <c r="S29" s="3"/>
      <c r="T29" s="3">
        <f t="shared" si="7"/>
        <v>702.51</v>
      </c>
    </row>
    <row r="30" spans="1:20" x14ac:dyDescent="0.3">
      <c r="A30" s="2"/>
      <c r="B30" s="2"/>
      <c r="C30" s="2"/>
      <c r="D30" s="2"/>
      <c r="E30" s="2"/>
      <c r="F30" s="2"/>
      <c r="G30" s="2" t="s">
        <v>38</v>
      </c>
      <c r="H30" s="30">
        <v>0</v>
      </c>
      <c r="I30" s="30">
        <v>0</v>
      </c>
      <c r="J30" s="30">
        <v>0</v>
      </c>
      <c r="K30" s="30">
        <v>0</v>
      </c>
      <c r="L30" s="30">
        <v>-570</v>
      </c>
      <c r="M30" s="30">
        <v>8000</v>
      </c>
      <c r="N30" s="3">
        <v>600</v>
      </c>
      <c r="O30" s="3">
        <v>0</v>
      </c>
      <c r="P30" s="3">
        <v>0</v>
      </c>
      <c r="Q30" s="3">
        <v>0</v>
      </c>
      <c r="R30" s="3"/>
      <c r="S30" s="3"/>
      <c r="T30" s="3">
        <f t="shared" si="7"/>
        <v>8030</v>
      </c>
    </row>
    <row r="31" spans="1:20" x14ac:dyDescent="0.3">
      <c r="A31" s="2"/>
      <c r="B31" s="2"/>
      <c r="C31" s="2"/>
      <c r="D31" s="2"/>
      <c r="E31" s="2"/>
      <c r="F31" s="2"/>
      <c r="G31" s="2" t="s">
        <v>72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">
        <v>4394.71</v>
      </c>
      <c r="O31" s="3">
        <v>0</v>
      </c>
      <c r="P31" s="3">
        <v>0</v>
      </c>
      <c r="Q31" s="3">
        <v>0</v>
      </c>
      <c r="R31" s="3"/>
      <c r="S31" s="3"/>
      <c r="T31" s="3">
        <f t="shared" si="7"/>
        <v>4394.71</v>
      </c>
    </row>
    <row r="32" spans="1:20" x14ac:dyDescent="0.3">
      <c r="A32" s="2"/>
      <c r="B32" s="2"/>
      <c r="C32" s="2"/>
      <c r="D32" s="2"/>
      <c r="E32" s="2"/>
      <c r="F32" s="2"/>
      <c r="G32" s="2" t="s">
        <v>73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">
        <v>29.95</v>
      </c>
      <c r="O32" s="3">
        <v>0</v>
      </c>
      <c r="P32" s="3">
        <v>0</v>
      </c>
      <c r="Q32" s="3">
        <v>0</v>
      </c>
      <c r="R32" s="3"/>
      <c r="S32" s="3"/>
      <c r="T32" s="3">
        <f t="shared" si="7"/>
        <v>29.95</v>
      </c>
    </row>
    <row r="33" spans="1:23" x14ac:dyDescent="0.3">
      <c r="A33" s="2"/>
      <c r="B33" s="2"/>
      <c r="C33" s="2"/>
      <c r="D33" s="2"/>
      <c r="E33" s="2"/>
      <c r="F33" s="2"/>
      <c r="G33" s="2" t="s">
        <v>40</v>
      </c>
      <c r="H33" s="30">
        <v>239.6</v>
      </c>
      <c r="I33" s="30">
        <v>0</v>
      </c>
      <c r="J33" s="30">
        <v>0</v>
      </c>
      <c r="K33" s="30">
        <v>0</v>
      </c>
      <c r="L33" s="30">
        <v>0</v>
      </c>
      <c r="M33" s="30">
        <v>660.89</v>
      </c>
      <c r="N33" s="3">
        <v>0</v>
      </c>
      <c r="O33" s="3">
        <v>0</v>
      </c>
      <c r="P33" s="3">
        <v>5565</v>
      </c>
      <c r="Q33" s="3">
        <v>2640</v>
      </c>
      <c r="R33" s="3"/>
      <c r="S33" s="3"/>
      <c r="T33" s="3">
        <f t="shared" si="7"/>
        <v>9105.49</v>
      </c>
    </row>
    <row r="34" spans="1:23" x14ac:dyDescent="0.3">
      <c r="A34" s="2"/>
      <c r="B34" s="2"/>
      <c r="C34" s="2"/>
      <c r="D34" s="2"/>
      <c r="E34" s="2"/>
      <c r="F34" s="2"/>
      <c r="G34" s="2" t="s">
        <v>74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">
        <v>546.47</v>
      </c>
      <c r="O34" s="3">
        <v>0</v>
      </c>
      <c r="P34" s="3">
        <v>0</v>
      </c>
      <c r="Q34" s="3">
        <v>0</v>
      </c>
      <c r="R34" s="3"/>
      <c r="S34" s="3"/>
      <c r="T34" s="3">
        <f t="shared" si="7"/>
        <v>546.47</v>
      </c>
    </row>
    <row r="35" spans="1:23" x14ac:dyDescent="0.3">
      <c r="A35" s="2"/>
      <c r="B35" s="2"/>
      <c r="C35" s="2"/>
      <c r="D35" s="2"/>
      <c r="E35" s="2"/>
      <c r="F35" s="2"/>
      <c r="G35" s="2" t="s">
        <v>41</v>
      </c>
      <c r="H35" s="30">
        <v>55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">
        <v>0</v>
      </c>
      <c r="O35" s="3">
        <v>0</v>
      </c>
      <c r="P35" s="3">
        <v>0</v>
      </c>
      <c r="Q35" s="3">
        <v>20</v>
      </c>
      <c r="R35" s="3"/>
      <c r="S35" s="3"/>
      <c r="T35" s="3">
        <f t="shared" si="7"/>
        <v>75</v>
      </c>
    </row>
    <row r="36" spans="1:23" x14ac:dyDescent="0.3">
      <c r="A36" s="2"/>
      <c r="B36" s="2"/>
      <c r="C36" s="2"/>
      <c r="D36" s="2"/>
      <c r="E36" s="2"/>
      <c r="F36" s="2"/>
      <c r="G36" s="2" t="s">
        <v>42</v>
      </c>
      <c r="H36" s="30">
        <v>19.739999999999998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">
        <v>0</v>
      </c>
      <c r="O36" s="3">
        <v>0</v>
      </c>
      <c r="P36" s="3">
        <v>0</v>
      </c>
      <c r="Q36" s="3">
        <v>0</v>
      </c>
      <c r="R36" s="3"/>
      <c r="S36" s="3"/>
      <c r="T36" s="3">
        <f t="shared" si="7"/>
        <v>19.739999999999998</v>
      </c>
    </row>
    <row r="37" spans="1:23" x14ac:dyDescent="0.3">
      <c r="A37" s="2"/>
      <c r="B37" s="2"/>
      <c r="C37" s="2"/>
      <c r="D37" s="2"/>
      <c r="E37" s="2"/>
      <c r="F37" s="2"/>
      <c r="G37" s="2" t="s">
        <v>43</v>
      </c>
      <c r="H37" s="30">
        <v>930.92</v>
      </c>
      <c r="I37" s="30">
        <v>3714.68</v>
      </c>
      <c r="J37" s="30">
        <v>176.78</v>
      </c>
      <c r="K37" s="30">
        <v>0</v>
      </c>
      <c r="L37" s="30">
        <v>0</v>
      </c>
      <c r="M37" s="30">
        <v>1422.69</v>
      </c>
      <c r="N37" s="3">
        <v>1594.04</v>
      </c>
      <c r="O37" s="3">
        <v>0</v>
      </c>
      <c r="P37" s="3">
        <v>0</v>
      </c>
      <c r="Q37" s="3">
        <v>0</v>
      </c>
      <c r="R37" s="3"/>
      <c r="S37" s="3"/>
      <c r="T37" s="3">
        <f t="shared" si="7"/>
        <v>7839.11</v>
      </c>
    </row>
    <row r="38" spans="1:23" x14ac:dyDescent="0.3">
      <c r="A38" s="2"/>
      <c r="B38" s="2"/>
      <c r="C38" s="2"/>
      <c r="D38" s="2"/>
      <c r="E38" s="2"/>
      <c r="F38" s="2"/>
      <c r="G38" s="2" t="s">
        <v>44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69.63</v>
      </c>
      <c r="N38" s="3">
        <v>7214.87</v>
      </c>
      <c r="O38" s="3">
        <v>0</v>
      </c>
      <c r="P38" s="3">
        <v>0</v>
      </c>
      <c r="Q38" s="3">
        <v>0</v>
      </c>
      <c r="R38" s="3"/>
      <c r="S38" s="3"/>
      <c r="T38" s="3">
        <f t="shared" si="7"/>
        <v>7284.5</v>
      </c>
    </row>
    <row r="39" spans="1:23" x14ac:dyDescent="0.3">
      <c r="A39" s="2"/>
      <c r="B39" s="2"/>
      <c r="C39" s="2"/>
      <c r="D39" s="2"/>
      <c r="E39" s="2"/>
      <c r="F39" s="2"/>
      <c r="G39" s="2" t="s">
        <v>45</v>
      </c>
      <c r="H39" s="30">
        <v>200</v>
      </c>
      <c r="I39" s="30">
        <v>297.5</v>
      </c>
      <c r="J39" s="30">
        <v>0</v>
      </c>
      <c r="K39" s="30">
        <v>0</v>
      </c>
      <c r="L39" s="30">
        <v>0</v>
      </c>
      <c r="M39" s="30">
        <v>325</v>
      </c>
      <c r="N39" s="3">
        <v>0</v>
      </c>
      <c r="O39" s="3">
        <v>0</v>
      </c>
      <c r="P39" s="3">
        <v>0</v>
      </c>
      <c r="Q39" s="3">
        <v>0</v>
      </c>
      <c r="R39" s="3"/>
      <c r="S39" s="3"/>
      <c r="T39" s="3">
        <f t="shared" si="7"/>
        <v>822.5</v>
      </c>
    </row>
    <row r="40" spans="1:23" x14ac:dyDescent="0.3">
      <c r="A40" s="2"/>
      <c r="B40" s="2"/>
      <c r="C40" s="2"/>
      <c r="D40" s="2"/>
      <c r="E40" s="2"/>
      <c r="F40" s="2"/>
      <c r="G40" s="2" t="s">
        <v>46</v>
      </c>
      <c r="H40" s="30">
        <v>0</v>
      </c>
      <c r="I40" s="30">
        <v>0</v>
      </c>
      <c r="J40" s="30">
        <v>54325</v>
      </c>
      <c r="K40" s="30">
        <v>3487.85</v>
      </c>
      <c r="L40" s="30">
        <v>7500</v>
      </c>
      <c r="M40" s="30">
        <v>0</v>
      </c>
      <c r="N40" s="3">
        <v>0</v>
      </c>
      <c r="O40" s="3">
        <v>0</v>
      </c>
      <c r="P40" s="3">
        <v>0</v>
      </c>
      <c r="Q40" s="3">
        <v>0</v>
      </c>
      <c r="R40" s="3"/>
      <c r="S40" s="3"/>
      <c r="T40" s="3">
        <f t="shared" si="7"/>
        <v>65312.85</v>
      </c>
    </row>
    <row r="41" spans="1:23" ht="15" thickBot="1" x14ac:dyDescent="0.35">
      <c r="A41" s="2"/>
      <c r="B41" s="2"/>
      <c r="C41" s="2"/>
      <c r="D41" s="2"/>
      <c r="E41" s="2"/>
      <c r="F41" s="2"/>
      <c r="G41" s="2" t="s">
        <v>47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2611.25</v>
      </c>
      <c r="O41" s="4">
        <v>0</v>
      </c>
      <c r="P41" s="4">
        <v>0</v>
      </c>
      <c r="Q41" s="4">
        <v>0</v>
      </c>
      <c r="R41" s="4"/>
      <c r="S41" s="4"/>
      <c r="T41" s="4">
        <f t="shared" si="7"/>
        <v>2611.25</v>
      </c>
    </row>
    <row r="42" spans="1:23" ht="15" thickBot="1" x14ac:dyDescent="0.35">
      <c r="A42" s="2"/>
      <c r="B42" s="2"/>
      <c r="C42" s="2"/>
      <c r="D42" s="2"/>
      <c r="E42" s="2"/>
      <c r="F42" s="2" t="s">
        <v>48</v>
      </c>
      <c r="G42" s="2"/>
      <c r="H42" s="6">
        <f t="shared" ref="H42:S42" si="8">ROUND(SUM(H26:H41),5)</f>
        <v>13801.08</v>
      </c>
      <c r="I42" s="6">
        <f t="shared" si="8"/>
        <v>4012.18</v>
      </c>
      <c r="J42" s="6">
        <f t="shared" si="8"/>
        <v>76919.78</v>
      </c>
      <c r="K42" s="6">
        <f t="shared" si="8"/>
        <v>3487.85</v>
      </c>
      <c r="L42" s="6">
        <f t="shared" si="8"/>
        <v>6930</v>
      </c>
      <c r="M42" s="6">
        <f t="shared" si="8"/>
        <v>11175.72</v>
      </c>
      <c r="N42" s="6">
        <f t="shared" si="8"/>
        <v>16991.29</v>
      </c>
      <c r="O42" s="6">
        <f t="shared" si="8"/>
        <v>5</v>
      </c>
      <c r="P42" s="6">
        <f t="shared" si="8"/>
        <v>5565</v>
      </c>
      <c r="Q42" s="6">
        <f t="shared" si="8"/>
        <v>2660</v>
      </c>
      <c r="R42" s="6">
        <f t="shared" si="8"/>
        <v>0</v>
      </c>
      <c r="S42" s="6">
        <f t="shared" si="8"/>
        <v>0</v>
      </c>
      <c r="T42" s="6">
        <f t="shared" si="7"/>
        <v>141547.9</v>
      </c>
    </row>
    <row r="43" spans="1:23" ht="30" customHeight="1" thickBot="1" x14ac:dyDescent="0.35">
      <c r="A43" s="2"/>
      <c r="B43" s="2"/>
      <c r="C43" s="2"/>
      <c r="D43" s="2"/>
      <c r="E43" s="2" t="s">
        <v>49</v>
      </c>
      <c r="F43" s="2"/>
      <c r="G43" s="2"/>
      <c r="H43" s="6">
        <f t="shared" ref="H43:S43" si="9">ROUND(H25+H42,5)</f>
        <v>13801.08</v>
      </c>
      <c r="I43" s="6">
        <f t="shared" si="9"/>
        <v>4012.18</v>
      </c>
      <c r="J43" s="6">
        <f t="shared" si="9"/>
        <v>76919.78</v>
      </c>
      <c r="K43" s="6">
        <f t="shared" si="9"/>
        <v>3487.85</v>
      </c>
      <c r="L43" s="6">
        <f t="shared" si="9"/>
        <v>6930</v>
      </c>
      <c r="M43" s="6">
        <f t="shared" si="9"/>
        <v>11175.72</v>
      </c>
      <c r="N43" s="6">
        <f t="shared" si="9"/>
        <v>16991.29</v>
      </c>
      <c r="O43" s="6">
        <f t="shared" si="9"/>
        <v>5</v>
      </c>
      <c r="P43" s="6">
        <f t="shared" si="9"/>
        <v>5565</v>
      </c>
      <c r="Q43" s="6">
        <f t="shared" si="9"/>
        <v>2660</v>
      </c>
      <c r="R43" s="6">
        <f t="shared" si="9"/>
        <v>0</v>
      </c>
      <c r="S43" s="6">
        <f t="shared" si="9"/>
        <v>0</v>
      </c>
      <c r="T43" s="6">
        <f t="shared" si="7"/>
        <v>141547.9</v>
      </c>
    </row>
    <row r="44" spans="1:23" ht="30" customHeight="1" thickBot="1" x14ac:dyDescent="0.35">
      <c r="A44" s="2"/>
      <c r="B44" s="2"/>
      <c r="C44" s="2"/>
      <c r="D44" s="2" t="s">
        <v>50</v>
      </c>
      <c r="E44" s="2"/>
      <c r="F44" s="2"/>
      <c r="G44" s="2"/>
      <c r="H44" s="6">
        <f t="shared" ref="H44:S44" si="10">ROUND(H24+H43,5)</f>
        <v>13801.08</v>
      </c>
      <c r="I44" s="6">
        <f t="shared" si="10"/>
        <v>4012.18</v>
      </c>
      <c r="J44" s="6">
        <f t="shared" si="10"/>
        <v>76919.78</v>
      </c>
      <c r="K44" s="6">
        <f t="shared" si="10"/>
        <v>3487.85</v>
      </c>
      <c r="L44" s="6">
        <f t="shared" si="10"/>
        <v>6930</v>
      </c>
      <c r="M44" s="6">
        <f t="shared" si="10"/>
        <v>11175.72</v>
      </c>
      <c r="N44" s="6">
        <f t="shared" si="10"/>
        <v>16991.29</v>
      </c>
      <c r="O44" s="6">
        <f t="shared" si="10"/>
        <v>5</v>
      </c>
      <c r="P44" s="6">
        <f t="shared" si="10"/>
        <v>5565</v>
      </c>
      <c r="Q44" s="6">
        <f t="shared" si="10"/>
        <v>2660</v>
      </c>
      <c r="R44" s="6">
        <f t="shared" si="10"/>
        <v>0</v>
      </c>
      <c r="S44" s="6">
        <f t="shared" si="10"/>
        <v>0</v>
      </c>
      <c r="T44" s="6">
        <f t="shared" si="7"/>
        <v>141547.9</v>
      </c>
    </row>
    <row r="45" spans="1:23" ht="30" customHeight="1" thickBot="1" x14ac:dyDescent="0.35">
      <c r="A45" s="2"/>
      <c r="B45" s="2" t="s">
        <v>51</v>
      </c>
      <c r="C45" s="2"/>
      <c r="D45" s="2"/>
      <c r="E45" s="2"/>
      <c r="F45" s="2"/>
      <c r="G45" s="2"/>
      <c r="H45" s="6">
        <f t="shared" ref="H45:S45" si="11">ROUND(H6+H23-H44,5)</f>
        <v>51678.44</v>
      </c>
      <c r="I45" s="6">
        <f t="shared" si="11"/>
        <v>0</v>
      </c>
      <c r="J45" s="6">
        <f t="shared" si="11"/>
        <v>-19519.78</v>
      </c>
      <c r="K45" s="6">
        <f t="shared" si="11"/>
        <v>-2487.85</v>
      </c>
      <c r="L45" s="6">
        <f t="shared" si="11"/>
        <v>-8345.9</v>
      </c>
      <c r="M45" s="6">
        <f t="shared" si="11"/>
        <v>0</v>
      </c>
      <c r="N45" s="6">
        <f t="shared" si="11"/>
        <v>24391.69</v>
      </c>
      <c r="O45" s="6">
        <f t="shared" si="11"/>
        <v>-424.36</v>
      </c>
      <c r="P45" s="6">
        <f t="shared" si="11"/>
        <v>-5750</v>
      </c>
      <c r="Q45" s="6">
        <f t="shared" si="11"/>
        <v>0</v>
      </c>
      <c r="R45" s="6">
        <f t="shared" si="11"/>
        <v>2409.58</v>
      </c>
      <c r="S45" s="6">
        <f t="shared" si="11"/>
        <v>30.28</v>
      </c>
      <c r="T45" s="6">
        <f t="shared" si="7"/>
        <v>39542.239999999998</v>
      </c>
    </row>
    <row r="46" spans="1:23" s="8" customFormat="1" ht="30" customHeight="1" thickBot="1" x14ac:dyDescent="0.3">
      <c r="A46" s="2" t="s">
        <v>52</v>
      </c>
      <c r="B46" s="2"/>
      <c r="C46" s="2"/>
      <c r="D46" s="2"/>
      <c r="E46" s="2"/>
      <c r="F46" s="2"/>
      <c r="G46" s="2"/>
      <c r="H46" s="7">
        <f t="shared" ref="H46:S46" si="12">H45</f>
        <v>51678.44</v>
      </c>
      <c r="I46" s="7">
        <f t="shared" si="12"/>
        <v>0</v>
      </c>
      <c r="J46" s="7">
        <f t="shared" si="12"/>
        <v>-19519.78</v>
      </c>
      <c r="K46" s="7">
        <f t="shared" si="12"/>
        <v>-2487.85</v>
      </c>
      <c r="L46" s="7">
        <f t="shared" si="12"/>
        <v>-8345.9</v>
      </c>
      <c r="M46" s="7">
        <f t="shared" si="12"/>
        <v>0</v>
      </c>
      <c r="N46" s="7">
        <f t="shared" si="12"/>
        <v>24391.69</v>
      </c>
      <c r="O46" s="7">
        <f t="shared" si="12"/>
        <v>-424.36</v>
      </c>
      <c r="P46" s="7">
        <f t="shared" si="12"/>
        <v>-5750</v>
      </c>
      <c r="Q46" s="7">
        <f t="shared" si="12"/>
        <v>0</v>
      </c>
      <c r="R46" s="7">
        <f t="shared" si="12"/>
        <v>2409.58</v>
      </c>
      <c r="S46" s="7">
        <f t="shared" si="12"/>
        <v>30.28</v>
      </c>
      <c r="T46" s="7">
        <f t="shared" si="7"/>
        <v>39542.239999999998</v>
      </c>
    </row>
    <row r="47" spans="1:23" s="25" customFormat="1" ht="16.8" customHeight="1" thickTop="1" thickBot="1" x14ac:dyDescent="0.35">
      <c r="A47" s="22"/>
      <c r="B47" s="22"/>
      <c r="C47" s="22"/>
      <c r="D47" s="22"/>
      <c r="E47" s="22"/>
      <c r="F47" s="22"/>
      <c r="G47" s="27" t="s">
        <v>75</v>
      </c>
      <c r="H47" s="28">
        <f>+H5+H22-H44</f>
        <v>114813.45</v>
      </c>
      <c r="I47" s="28">
        <f t="shared" ref="I47:S47" si="13">+I5+I22-I44</f>
        <v>0</v>
      </c>
      <c r="J47" s="28">
        <f t="shared" si="13"/>
        <v>52480.22</v>
      </c>
      <c r="K47" s="28">
        <f t="shared" si="13"/>
        <v>2760.3799999999997</v>
      </c>
      <c r="L47" s="28">
        <f t="shared" si="13"/>
        <v>0</v>
      </c>
      <c r="M47" s="28">
        <f t="shared" si="13"/>
        <v>0</v>
      </c>
      <c r="N47" s="28">
        <f t="shared" si="13"/>
        <v>0</v>
      </c>
      <c r="O47" s="28">
        <f t="shared" si="13"/>
        <v>5.6843418860808015E-13</v>
      </c>
      <c r="P47" s="28">
        <f t="shared" si="13"/>
        <v>0</v>
      </c>
      <c r="Q47" s="28">
        <f t="shared" si="13"/>
        <v>0</v>
      </c>
      <c r="R47" s="28">
        <f t="shared" si="13"/>
        <v>0</v>
      </c>
      <c r="S47" s="28">
        <f t="shared" si="13"/>
        <v>0</v>
      </c>
      <c r="T47" s="28">
        <f>SUM(H47:S47)</f>
        <v>170054.05</v>
      </c>
      <c r="V47" s="29">
        <f>-150+150</f>
        <v>0</v>
      </c>
      <c r="W47" s="29">
        <f>-18361.46+18361.46</f>
        <v>0</v>
      </c>
    </row>
    <row r="48" spans="1:23" ht="15" thickTop="1" x14ac:dyDescent="0.3">
      <c r="T48" s="31"/>
    </row>
    <row r="49" spans="7:22" customFormat="1" x14ac:dyDescent="0.3">
      <c r="G49" s="32"/>
      <c r="H49" s="19"/>
      <c r="I49" s="21"/>
      <c r="J49" s="19"/>
      <c r="K49" s="19"/>
      <c r="L49" s="19"/>
      <c r="M49" s="21"/>
      <c r="N49" s="21"/>
      <c r="O49" s="21"/>
      <c r="P49" s="19"/>
      <c r="Q49" s="21"/>
      <c r="R49" s="21"/>
      <c r="S49" s="21"/>
      <c r="T49" s="21"/>
    </row>
    <row r="50" spans="7:22" customFormat="1" x14ac:dyDescent="0.3">
      <c r="G50" s="18"/>
      <c r="H50" s="19"/>
      <c r="I50" s="19"/>
      <c r="J50" s="19"/>
      <c r="K50" s="19"/>
      <c r="L50" s="19"/>
      <c r="M50" s="19"/>
      <c r="N50" s="33"/>
      <c r="O50" s="34"/>
      <c r="P50" s="34"/>
      <c r="Q50" s="34"/>
      <c r="R50" s="34"/>
      <c r="S50" s="34"/>
      <c r="T50" s="35"/>
    </row>
    <row r="51" spans="7:22" customFormat="1" x14ac:dyDescent="0.3">
      <c r="G51" s="18"/>
      <c r="H51" s="19"/>
      <c r="I51" s="19"/>
      <c r="J51" s="19"/>
      <c r="K51" s="19"/>
      <c r="L51" s="19"/>
      <c r="M51" s="19"/>
      <c r="N51" s="36" t="s">
        <v>76</v>
      </c>
      <c r="O51" s="37"/>
      <c r="P51" s="38"/>
      <c r="Q51" s="37"/>
      <c r="R51" s="37"/>
      <c r="S51" s="38"/>
      <c r="T51" s="39">
        <f>+H47</f>
        <v>114813.45</v>
      </c>
      <c r="V51" s="21">
        <f>+T51+60000</f>
        <v>174813.45</v>
      </c>
    </row>
    <row r="52" spans="7:22" customFormat="1" x14ac:dyDescent="0.3">
      <c r="G52" s="18"/>
      <c r="H52" s="19"/>
      <c r="I52" s="19"/>
      <c r="J52" s="40"/>
      <c r="K52" s="19"/>
      <c r="L52" s="19"/>
      <c r="M52" s="19"/>
      <c r="N52" s="36"/>
      <c r="O52" s="37"/>
      <c r="P52" s="37"/>
      <c r="Q52" s="37"/>
      <c r="R52" s="37"/>
      <c r="S52" s="37"/>
      <c r="T52" s="41"/>
    </row>
    <row r="53" spans="7:22" customFormat="1" x14ac:dyDescent="0.3">
      <c r="G53" s="18"/>
      <c r="H53" s="19"/>
      <c r="I53" s="19"/>
      <c r="J53" s="19"/>
      <c r="K53" s="19"/>
      <c r="L53" s="19"/>
      <c r="M53" s="19"/>
      <c r="N53" s="36" t="s">
        <v>77</v>
      </c>
      <c r="O53" s="37"/>
      <c r="P53" s="37"/>
      <c r="Q53" s="37"/>
      <c r="R53" s="37"/>
      <c r="S53" s="37"/>
      <c r="T53" s="41"/>
    </row>
    <row r="54" spans="7:22" customFormat="1" x14ac:dyDescent="0.3">
      <c r="G54" s="18"/>
      <c r="H54" s="19"/>
      <c r="I54" s="19"/>
      <c r="J54" s="40"/>
      <c r="K54" s="19"/>
      <c r="L54" s="19"/>
      <c r="M54" s="19"/>
      <c r="N54" s="42" t="s">
        <v>56</v>
      </c>
      <c r="O54" s="43"/>
      <c r="P54" s="43"/>
      <c r="Q54" s="43"/>
      <c r="R54" s="43"/>
      <c r="S54" s="43"/>
      <c r="T54" s="44">
        <f>+J47</f>
        <v>52480.22</v>
      </c>
    </row>
    <row r="55" spans="7:22" customFormat="1" x14ac:dyDescent="0.3">
      <c r="G55" s="18"/>
      <c r="H55" s="19"/>
      <c r="I55" s="19"/>
      <c r="J55" s="19"/>
      <c r="K55" s="19"/>
      <c r="L55" s="19"/>
      <c r="M55" s="19"/>
      <c r="N55" s="42" t="s">
        <v>57</v>
      </c>
      <c r="O55" s="43"/>
      <c r="P55" s="43"/>
      <c r="Q55" s="43"/>
      <c r="R55" s="43"/>
      <c r="S55" s="43"/>
      <c r="T55" s="44">
        <f>+K47</f>
        <v>2760.3799999999997</v>
      </c>
    </row>
    <row r="56" spans="7:22" customFormat="1" x14ac:dyDescent="0.3">
      <c r="G56" s="18"/>
      <c r="H56" s="19"/>
      <c r="I56" s="19"/>
      <c r="J56" s="21"/>
      <c r="K56" s="19"/>
      <c r="L56" s="19"/>
      <c r="M56" s="19"/>
      <c r="N56" s="42" t="s">
        <v>58</v>
      </c>
      <c r="O56" s="43"/>
      <c r="P56" s="43"/>
      <c r="Q56" s="43"/>
      <c r="R56" s="43"/>
      <c r="S56" s="43"/>
      <c r="T56" s="44">
        <f>+L47</f>
        <v>0</v>
      </c>
    </row>
    <row r="57" spans="7:22" customFormat="1" x14ac:dyDescent="0.3">
      <c r="G57" s="18"/>
      <c r="H57" s="19"/>
      <c r="I57" s="19"/>
      <c r="J57" s="19"/>
      <c r="K57" s="19"/>
      <c r="L57" s="19"/>
      <c r="M57" s="19"/>
      <c r="N57" s="42" t="s">
        <v>62</v>
      </c>
      <c r="O57" s="43"/>
      <c r="P57" s="45"/>
      <c r="Q57" s="43"/>
      <c r="R57" s="43"/>
      <c r="S57" s="45"/>
      <c r="T57" s="46">
        <f>+P47</f>
        <v>0</v>
      </c>
    </row>
    <row r="58" spans="7:22" customFormat="1" x14ac:dyDescent="0.3">
      <c r="G58" s="18"/>
      <c r="H58" s="19"/>
      <c r="I58" s="19"/>
      <c r="J58" s="19"/>
      <c r="K58" s="19"/>
      <c r="L58" s="19"/>
      <c r="M58" s="19"/>
      <c r="N58" s="42" t="s">
        <v>78</v>
      </c>
      <c r="O58" s="43"/>
      <c r="P58" s="45"/>
      <c r="Q58" s="43"/>
      <c r="R58" s="43"/>
      <c r="S58" s="45"/>
      <c r="T58" s="46">
        <f>+N47</f>
        <v>0</v>
      </c>
    </row>
    <row r="59" spans="7:22" customFormat="1" x14ac:dyDescent="0.3">
      <c r="G59" s="18"/>
      <c r="H59" s="19"/>
      <c r="I59" s="19"/>
      <c r="J59" s="19"/>
      <c r="K59" s="19"/>
      <c r="L59" s="19"/>
      <c r="M59" s="19"/>
      <c r="N59" s="42" t="s">
        <v>63</v>
      </c>
      <c r="O59" s="43"/>
      <c r="P59" s="45"/>
      <c r="Q59" s="43"/>
      <c r="R59" s="43"/>
      <c r="S59" s="45"/>
      <c r="T59" s="46">
        <f>+Q47</f>
        <v>0</v>
      </c>
    </row>
    <row r="60" spans="7:22" customFormat="1" x14ac:dyDescent="0.3">
      <c r="G60" s="18"/>
      <c r="H60" s="19"/>
      <c r="I60" s="19"/>
      <c r="J60" s="19"/>
      <c r="K60" s="19"/>
      <c r="L60" s="19"/>
      <c r="M60" s="19"/>
      <c r="N60" s="42" t="s">
        <v>61</v>
      </c>
      <c r="O60" s="43"/>
      <c r="P60" s="45"/>
      <c r="Q60" s="43"/>
      <c r="R60" s="43"/>
      <c r="S60" s="45"/>
      <c r="T60" s="46">
        <f>+O47</f>
        <v>5.6843418860808015E-13</v>
      </c>
    </row>
    <row r="61" spans="7:22" customFormat="1" x14ac:dyDescent="0.3">
      <c r="G61" s="18"/>
      <c r="H61" s="19"/>
      <c r="I61" s="19"/>
      <c r="J61" s="19"/>
      <c r="K61" s="19"/>
      <c r="L61" s="19"/>
      <c r="M61" s="19"/>
      <c r="N61" s="42" t="s">
        <v>79</v>
      </c>
      <c r="O61" s="43"/>
      <c r="P61" s="45"/>
      <c r="Q61" s="43"/>
      <c r="R61" s="43"/>
      <c r="S61" s="45"/>
      <c r="T61" s="46">
        <f>+M47</f>
        <v>0</v>
      </c>
    </row>
    <row r="62" spans="7:22" customFormat="1" x14ac:dyDescent="0.3">
      <c r="G62" s="18"/>
      <c r="H62" s="19"/>
      <c r="I62" s="19"/>
      <c r="J62" s="19"/>
      <c r="K62" s="19"/>
      <c r="L62" s="19"/>
      <c r="M62" s="19"/>
      <c r="N62" s="42" t="s">
        <v>80</v>
      </c>
      <c r="O62" s="43"/>
      <c r="P62" s="45"/>
      <c r="Q62" s="43"/>
      <c r="R62" s="43"/>
      <c r="S62" s="45"/>
      <c r="T62" s="46">
        <f>+I47</f>
        <v>0</v>
      </c>
    </row>
    <row r="63" spans="7:22" customFormat="1" x14ac:dyDescent="0.3">
      <c r="G63" s="18"/>
      <c r="H63" s="19"/>
      <c r="I63" s="19"/>
      <c r="J63" s="19"/>
      <c r="K63" s="19"/>
      <c r="L63" s="19"/>
      <c r="M63" s="19"/>
      <c r="N63" s="47" t="s">
        <v>65</v>
      </c>
      <c r="O63" s="43"/>
      <c r="P63" s="45"/>
      <c r="Q63" s="43"/>
      <c r="R63" s="43"/>
      <c r="S63" s="45"/>
      <c r="T63" s="48">
        <f>+S47</f>
        <v>0</v>
      </c>
    </row>
    <row r="64" spans="7:22" customFormat="1" x14ac:dyDescent="0.3">
      <c r="G64" s="18"/>
      <c r="H64" s="19"/>
      <c r="I64" s="19"/>
      <c r="J64" s="19"/>
      <c r="K64" s="19"/>
      <c r="L64" s="19"/>
      <c r="M64" s="19"/>
      <c r="N64" s="47" t="s">
        <v>64</v>
      </c>
      <c r="O64" s="43"/>
      <c r="P64" s="45"/>
      <c r="Q64" s="43"/>
      <c r="R64" s="43"/>
      <c r="S64" s="45"/>
      <c r="T64" s="48">
        <f>+R47</f>
        <v>0</v>
      </c>
    </row>
    <row r="65" spans="1:21" x14ac:dyDescent="0.3">
      <c r="N65" s="42"/>
      <c r="O65" s="43"/>
      <c r="P65" s="45"/>
      <c r="Q65" s="43"/>
      <c r="R65" s="43"/>
      <c r="S65" s="45"/>
      <c r="T65" s="46"/>
    </row>
    <row r="66" spans="1:21" x14ac:dyDescent="0.3">
      <c r="N66" s="36" t="s">
        <v>81</v>
      </c>
      <c r="O66" s="37"/>
      <c r="P66" s="37"/>
      <c r="Q66" s="37"/>
      <c r="R66" s="37"/>
      <c r="S66" s="37"/>
      <c r="T66" s="44"/>
    </row>
    <row r="67" spans="1:21" x14ac:dyDescent="0.3">
      <c r="N67" s="36" t="s">
        <v>82</v>
      </c>
      <c r="O67" s="37"/>
      <c r="P67" s="37"/>
      <c r="Q67" s="36"/>
      <c r="R67" s="37"/>
      <c r="S67" s="37"/>
      <c r="T67" s="49">
        <f>+SUM(T51:T66)</f>
        <v>170054.05</v>
      </c>
    </row>
    <row r="68" spans="1:21" x14ac:dyDescent="0.3">
      <c r="L68" s="50"/>
      <c r="M68" s="50"/>
      <c r="N68" s="51"/>
      <c r="O68" s="52"/>
      <c r="P68" s="52"/>
      <c r="Q68" s="52"/>
      <c r="R68" s="52"/>
      <c r="S68" s="52"/>
      <c r="T68" s="53"/>
      <c r="U68" s="54"/>
    </row>
    <row r="69" spans="1:21" x14ac:dyDescent="0.3">
      <c r="L69" s="50"/>
      <c r="M69" s="50"/>
      <c r="N69" s="50"/>
      <c r="O69" s="50"/>
      <c r="P69" s="50"/>
      <c r="Q69" s="55"/>
      <c r="R69" s="55"/>
      <c r="S69" s="37"/>
      <c r="T69" s="55"/>
      <c r="U69" s="54"/>
    </row>
    <row r="70" spans="1:21" x14ac:dyDescent="0.3">
      <c r="L70" s="50"/>
      <c r="M70" s="50"/>
      <c r="N70" s="50"/>
      <c r="O70" s="50"/>
      <c r="P70" s="50"/>
      <c r="Q70" s="55"/>
      <c r="R70" s="55"/>
      <c r="S70" s="37"/>
      <c r="T70" s="55"/>
      <c r="U70" s="54"/>
    </row>
    <row r="71" spans="1:21" x14ac:dyDescent="0.3">
      <c r="L71" s="50"/>
      <c r="M71" s="50"/>
      <c r="N71" s="50"/>
      <c r="O71" s="50"/>
      <c r="P71" s="50"/>
      <c r="Q71" s="50"/>
      <c r="R71" s="50"/>
      <c r="S71" s="50"/>
      <c r="T71" s="50"/>
      <c r="U71" s="54"/>
    </row>
    <row r="72" spans="1:21" s="61" customFormat="1" ht="12" x14ac:dyDescent="0.25">
      <c r="A72" s="56"/>
      <c r="B72" s="56"/>
      <c r="C72" s="56"/>
      <c r="D72" s="56"/>
      <c r="E72" s="56"/>
      <c r="F72" s="56"/>
      <c r="G72" s="57" t="s">
        <v>83</v>
      </c>
      <c r="H72" s="58">
        <f>-SUM(I72:S72)</f>
        <v>-53971.380000000005</v>
      </c>
      <c r="I72" s="59">
        <v>4012.18</v>
      </c>
      <c r="J72" s="60"/>
      <c r="K72" s="60"/>
      <c r="L72" s="60"/>
      <c r="M72" s="59">
        <v>11175.72</v>
      </c>
      <c r="N72" s="59">
        <v>36282.980000000003</v>
      </c>
      <c r="O72" s="59">
        <v>-419.36</v>
      </c>
      <c r="P72" s="60"/>
      <c r="Q72" s="59">
        <f>2000-1520</f>
        <v>480</v>
      </c>
      <c r="R72" s="59">
        <v>2409.58</v>
      </c>
      <c r="S72" s="59">
        <v>30.28</v>
      </c>
      <c r="T72" s="59">
        <f>ROUND(SUM(H72:S72),5)</f>
        <v>0</v>
      </c>
    </row>
    <row r="73" spans="1:21" x14ac:dyDescent="0.3">
      <c r="G73" s="57" t="s">
        <v>83</v>
      </c>
      <c r="H73" s="58">
        <f>-SUM(I73:S73)</f>
        <v>-24100.9</v>
      </c>
      <c r="I73" s="58"/>
      <c r="J73" s="58">
        <v>0</v>
      </c>
      <c r="K73" s="58"/>
      <c r="L73" s="58">
        <v>19415.900000000001</v>
      </c>
      <c r="M73" s="58"/>
      <c r="N73" s="58"/>
      <c r="O73" s="58"/>
      <c r="P73" s="58">
        <v>4685</v>
      </c>
      <c r="Q73" s="58"/>
      <c r="R73" s="58"/>
      <c r="S73" s="58"/>
      <c r="T73" s="59">
        <f>ROUND(SUM(H73:S73),5)</f>
        <v>0</v>
      </c>
    </row>
    <row r="74" spans="1:21" x14ac:dyDescent="0.3">
      <c r="G74" s="57" t="s">
        <v>84</v>
      </c>
      <c r="H74" s="58">
        <f>-SUM(I74:S74)</f>
        <v>-17000</v>
      </c>
      <c r="I74" s="58"/>
      <c r="J74" s="58">
        <v>17000</v>
      </c>
      <c r="K74" s="58"/>
      <c r="T74" s="59">
        <f>ROUND(SUM(H74:S74),5)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Month</vt:lpstr>
      <vt:lpstr>Project</vt:lpstr>
      <vt:lpstr>Detail</vt:lpstr>
      <vt:lpstr>2014</vt:lpstr>
      <vt:lpstr>Sheet2</vt:lpstr>
      <vt:lpstr>Sheet3</vt:lpstr>
      <vt:lpstr>Detail!Print_Titles</vt:lpstr>
      <vt:lpstr>Month!Print_Titles</vt:lpstr>
      <vt:lpstr>Project!Print_Titles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Reyes</dc:creator>
  <cp:lastModifiedBy>Michelle Reyes</cp:lastModifiedBy>
  <dcterms:created xsi:type="dcterms:W3CDTF">2015-10-14T03:26:23Z</dcterms:created>
  <dcterms:modified xsi:type="dcterms:W3CDTF">2015-10-14T04:29:36Z</dcterms:modified>
</cp:coreProperties>
</file>