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640" yWindow="920" windowWidth="27600" windowHeight="15440"/>
  </bookViews>
  <sheets>
    <sheet name="TMC YTD 2015 Summary" sheetId="1" r:id="rId1"/>
    <sheet name="TMC YTD 2015 by Project" sheetId="2" r:id="rId2"/>
    <sheet name="TMC YTD 2015 Details" sheetId="3" r:id="rId3"/>
    <sheet name="2014" sheetId="5" r:id="rId4"/>
  </sheets>
  <definedNames>
    <definedName name="_xlnm.Print_Titles" localSheetId="0">'TMC YTD 2015 Summary'!$A:$G,'TMC YTD 2015 Summary'!$1:$1</definedName>
    <definedName name="QB_COLUMN_2920" localSheetId="0" hidden="1">'TMC YTD 2015 Summary'!$H$1</definedName>
    <definedName name="QB_DATA_0" localSheetId="0" hidden="1">'TMC YTD 2015 Summary'!$6:$6,'TMC YTD 2015 Summary'!$7:$7,'TMC YTD 2015 Summary'!$14:$14,'TMC YTD 2015 Summary'!$15:$15,'TMC YTD 2015 Summary'!$16:$16,'TMC YTD 2015 Summary'!$17:$17</definedName>
    <definedName name="QB_FORMULA_0" localSheetId="0" hidden="1">'TMC YTD 2015 Summary'!$H$8,'TMC YTD 2015 Summary'!$H$9,'TMC YTD 2015 Summary'!$H$10,'TMC YTD 2015 Summary'!$H$18,'TMC YTD 2015 Summary'!$H$19,'TMC YTD 2015 Summary'!$H$20,'TMC YTD 2015 Summary'!#REF!,'TMC YTD 2015 Summary'!#REF!</definedName>
    <definedName name="QB_ROW_1416040" localSheetId="0" hidden="1">'TMC YTD 2015 Summary'!$E$5</definedName>
    <definedName name="QB_ROW_1416340" localSheetId="0" hidden="1">'TMC YTD 2015 Summary'!$E$8</definedName>
    <definedName name="QB_ROW_1417250" localSheetId="0" hidden="1">'TMC YTD 2015 Summary'!$F$6</definedName>
    <definedName name="QB_ROW_1438040" localSheetId="0" hidden="1">'TMC YTD 2015 Summary'!$E$12</definedName>
    <definedName name="QB_ROW_1438340" localSheetId="0" hidden="1">'TMC YTD 2015 Summary'!$E$19</definedName>
    <definedName name="QB_ROW_1439050" localSheetId="0" hidden="1">'TMC YTD 2015 Summary'!$F$13</definedName>
    <definedName name="QB_ROW_1439350" localSheetId="0" hidden="1">'TMC YTD 2015 Summary'!$F$18</definedName>
    <definedName name="QB_ROW_1440260" localSheetId="0" hidden="1">'TMC YTD 2015 Summary'!$G$14</definedName>
    <definedName name="QB_ROW_1446260" localSheetId="0" hidden="1">'TMC YTD 2015 Summary'!$G$15</definedName>
    <definedName name="QB_ROW_1452260" localSheetId="0" hidden="1">'TMC YTD 2015 Summary'!$G$16</definedName>
    <definedName name="QB_ROW_1526260" localSheetId="0" hidden="1">'TMC YTD 2015 Summary'!$G$17</definedName>
    <definedName name="QB_ROW_1693250" localSheetId="0" hidden="1">'TMC YTD 2015 Summary'!$F$7</definedName>
    <definedName name="QB_ROW_18301" localSheetId="0" hidden="1">'TMC YTD 2015 Summary'!#REF!</definedName>
    <definedName name="QB_ROW_19011" localSheetId="0" hidden="1">'TMC YTD 2015 Summary'!$B$3</definedName>
    <definedName name="QB_ROW_19311" localSheetId="0" hidden="1">'TMC YTD 2015 Summary'!#REF!</definedName>
    <definedName name="QB_ROW_20031" localSheetId="0" hidden="1">'TMC YTD 2015 Summary'!$D$4</definedName>
    <definedName name="QB_ROW_20331" localSheetId="0" hidden="1">'TMC YTD 2015 Summary'!$D$9</definedName>
    <definedName name="QB_ROW_21031" localSheetId="0" hidden="1">'TMC YTD 2015 Summary'!$D$11</definedName>
    <definedName name="QB_ROW_21331" localSheetId="0" hidden="1">'TMC YTD 2015 Summary'!$D$20</definedName>
    <definedName name="QB_ROW_86321" localSheetId="0" hidden="1">'TMC YTD 2015 Summary'!$C$10</definedName>
    <definedName name="QBCANSUPPORTUPDATE" localSheetId="0">TRUE</definedName>
    <definedName name="QBCOMPANYFILENAME" localSheetId="0">"\\mjm-fps02\QuickbooksDB2\Mother Jones\Mother Jones Magazine.QBW"</definedName>
    <definedName name="QBENDDATE" localSheetId="0">20150131</definedName>
    <definedName name="QBHEADERSONSCREEN" localSheetId="0">FALSE</definedName>
    <definedName name="QBMETADATASIZE" localSheetId="0">5901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6</definedName>
    <definedName name="QBREPORTCOMPANYID" localSheetId="0">"96b601a6fbb74051bb3b9684992437e6"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20150101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66" i="5" l="1"/>
  <c r="R40" i="5"/>
  <c r="R41" i="5"/>
  <c r="R42" i="5"/>
  <c r="N40" i="5"/>
  <c r="N41" i="5"/>
  <c r="N42" i="5"/>
  <c r="J40" i="5"/>
  <c r="J41" i="5"/>
  <c r="J42" i="5"/>
  <c r="U40" i="5"/>
  <c r="U41" i="5"/>
  <c r="U42" i="5"/>
  <c r="T40" i="5"/>
  <c r="T41" i="5"/>
  <c r="T42" i="5"/>
  <c r="S40" i="5"/>
  <c r="S41" i="5"/>
  <c r="S42" i="5"/>
  <c r="Q40" i="5"/>
  <c r="Q41" i="5"/>
  <c r="Q42" i="5"/>
  <c r="P40" i="5"/>
  <c r="P41" i="5"/>
  <c r="P42" i="5"/>
  <c r="O40" i="5"/>
  <c r="O41" i="5"/>
  <c r="O42" i="5"/>
  <c r="M40" i="5"/>
  <c r="M41" i="5"/>
  <c r="M42" i="5"/>
  <c r="L40" i="5"/>
  <c r="L41" i="5"/>
  <c r="L42" i="5"/>
  <c r="K40" i="5"/>
  <c r="K41" i="5"/>
  <c r="K42" i="5"/>
  <c r="I40" i="5"/>
  <c r="I41" i="5"/>
  <c r="I42" i="5"/>
  <c r="H40" i="5"/>
  <c r="H41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R12" i="5"/>
  <c r="R13" i="5"/>
  <c r="R19" i="5"/>
  <c r="R20" i="5"/>
  <c r="N12" i="5"/>
  <c r="N13" i="5"/>
  <c r="N19" i="5"/>
  <c r="N20" i="5"/>
  <c r="N21" i="5"/>
  <c r="N43" i="5"/>
  <c r="J12" i="5"/>
  <c r="J13" i="5"/>
  <c r="J19" i="5"/>
  <c r="J20" i="5"/>
  <c r="J21" i="5"/>
  <c r="J43" i="5"/>
  <c r="U19" i="5"/>
  <c r="T19" i="5"/>
  <c r="S19" i="5"/>
  <c r="Q19" i="5"/>
  <c r="P19" i="5"/>
  <c r="O19" i="5"/>
  <c r="M19" i="5"/>
  <c r="L19" i="5"/>
  <c r="K19" i="5"/>
  <c r="I19" i="5"/>
  <c r="H19" i="5"/>
  <c r="V19" i="5"/>
  <c r="V18" i="5"/>
  <c r="V17" i="5"/>
  <c r="V16" i="5"/>
  <c r="V15" i="5"/>
  <c r="T12" i="5"/>
  <c r="T13" i="5"/>
  <c r="T20" i="5"/>
  <c r="T21" i="5"/>
  <c r="T43" i="5"/>
  <c r="P12" i="5"/>
  <c r="P13" i="5"/>
  <c r="P20" i="5"/>
  <c r="P21" i="5"/>
  <c r="P43" i="5"/>
  <c r="L12" i="5"/>
  <c r="L13" i="5"/>
  <c r="L20" i="5"/>
  <c r="L21" i="5"/>
  <c r="L43" i="5"/>
  <c r="H12" i="5"/>
  <c r="H13" i="5"/>
  <c r="H20" i="5"/>
  <c r="I12" i="5"/>
  <c r="I13" i="5"/>
  <c r="I20" i="5"/>
  <c r="K12" i="5"/>
  <c r="K13" i="5"/>
  <c r="K20" i="5"/>
  <c r="M12" i="5"/>
  <c r="M13" i="5"/>
  <c r="M20" i="5"/>
  <c r="O12" i="5"/>
  <c r="O13" i="5"/>
  <c r="O20" i="5"/>
  <c r="Q12" i="5"/>
  <c r="Q13" i="5"/>
  <c r="Q20" i="5"/>
  <c r="S12" i="5"/>
  <c r="S13" i="5"/>
  <c r="S20" i="5"/>
  <c r="U12" i="5"/>
  <c r="U13" i="5"/>
  <c r="U20" i="5"/>
  <c r="V20" i="5"/>
  <c r="U21" i="5"/>
  <c r="Q21" i="5"/>
  <c r="O21" i="5"/>
  <c r="K21" i="5"/>
  <c r="V12" i="5"/>
  <c r="V11" i="5"/>
  <c r="V10" i="5"/>
  <c r="V9" i="5"/>
  <c r="V8" i="5"/>
  <c r="S2" i="5"/>
  <c r="S21" i="5"/>
  <c r="R2" i="5"/>
  <c r="R21" i="5"/>
  <c r="R43" i="5"/>
  <c r="M2" i="5"/>
  <c r="M21" i="5"/>
  <c r="I2" i="5"/>
  <c r="I21" i="5"/>
  <c r="I43" i="5"/>
  <c r="H2" i="5"/>
  <c r="H21" i="5"/>
  <c r="S43" i="5"/>
  <c r="K43" i="5"/>
  <c r="O43" i="5"/>
  <c r="M43" i="5"/>
  <c r="Q43" i="5"/>
  <c r="U43" i="5"/>
  <c r="H42" i="5"/>
  <c r="V42" i="5"/>
  <c r="V41" i="5"/>
  <c r="V40" i="5"/>
  <c r="V13" i="5"/>
  <c r="S43" i="2"/>
  <c r="T2" i="2"/>
  <c r="H9" i="2"/>
  <c r="H10" i="2"/>
  <c r="I9" i="2"/>
  <c r="I10" i="2"/>
  <c r="J9" i="2"/>
  <c r="J10" i="2"/>
  <c r="K9" i="2"/>
  <c r="K10" i="2"/>
  <c r="L9" i="2"/>
  <c r="L10" i="2"/>
  <c r="M9" i="2"/>
  <c r="M10" i="2"/>
  <c r="N9" i="2"/>
  <c r="N10" i="2"/>
  <c r="T10" i="2"/>
  <c r="T11" i="2"/>
  <c r="H19" i="2"/>
  <c r="H20" i="2"/>
  <c r="H21" i="2"/>
  <c r="I19" i="2"/>
  <c r="I20" i="2"/>
  <c r="I21" i="2"/>
  <c r="J19" i="2"/>
  <c r="J20" i="2"/>
  <c r="J21" i="2"/>
  <c r="K19" i="2"/>
  <c r="K20" i="2"/>
  <c r="K21" i="2"/>
  <c r="L19" i="2"/>
  <c r="L20" i="2"/>
  <c r="L21" i="2"/>
  <c r="M19" i="2"/>
  <c r="M20" i="2"/>
  <c r="M21" i="2"/>
  <c r="N19" i="2"/>
  <c r="N20" i="2"/>
  <c r="N21" i="2"/>
  <c r="T21" i="2"/>
  <c r="T22" i="2"/>
  <c r="S19" i="2"/>
  <c r="S20" i="2"/>
  <c r="S21" i="2"/>
  <c r="O19" i="2"/>
  <c r="O20" i="2"/>
  <c r="O21" i="2"/>
  <c r="P19" i="2"/>
  <c r="P20" i="2"/>
  <c r="P21" i="2"/>
  <c r="Q19" i="2"/>
  <c r="Q20" i="2"/>
  <c r="Q21" i="2"/>
  <c r="R19" i="2"/>
  <c r="R20" i="2"/>
  <c r="R21" i="2"/>
  <c r="J11" i="2"/>
  <c r="K11" i="2"/>
  <c r="K22" i="2"/>
  <c r="N11" i="2"/>
  <c r="N22" i="2"/>
  <c r="O9" i="2"/>
  <c r="O10" i="2"/>
  <c r="O11" i="2"/>
  <c r="R9" i="2"/>
  <c r="R10" i="2"/>
  <c r="R11" i="2"/>
  <c r="S9" i="2"/>
  <c r="S10" i="2"/>
  <c r="S11" i="2"/>
  <c r="L11" i="2"/>
  <c r="P9" i="2"/>
  <c r="P10" i="2"/>
  <c r="P11" i="2"/>
  <c r="I11" i="2"/>
  <c r="M11" i="2"/>
  <c r="M22" i="2"/>
  <c r="Q9" i="2"/>
  <c r="Q10" i="2"/>
  <c r="Q11" i="2"/>
  <c r="V21" i="5"/>
  <c r="H43" i="5"/>
  <c r="V43" i="5"/>
  <c r="S22" i="2"/>
  <c r="Q22" i="2"/>
  <c r="P22" i="2"/>
  <c r="O22" i="2"/>
  <c r="I22" i="2"/>
  <c r="L22" i="2"/>
  <c r="R22" i="2"/>
  <c r="J22" i="2"/>
  <c r="H8" i="1"/>
  <c r="H9" i="1"/>
  <c r="H10" i="1"/>
  <c r="H18" i="1"/>
  <c r="H19" i="1"/>
  <c r="H20" i="1"/>
  <c r="H21" i="1"/>
  <c r="P53" i="3"/>
  <c r="O53" i="3"/>
  <c r="N53" i="3"/>
  <c r="P50" i="3"/>
  <c r="O50" i="3"/>
  <c r="N50" i="3"/>
  <c r="P47" i="3"/>
  <c r="O47" i="3"/>
  <c r="N47" i="3"/>
  <c r="P42" i="3"/>
  <c r="O42" i="3"/>
  <c r="N42" i="3"/>
  <c r="P25" i="3"/>
  <c r="O25" i="3"/>
  <c r="O22" i="3"/>
  <c r="O26" i="3"/>
  <c r="O27" i="3"/>
  <c r="O28" i="3"/>
  <c r="N25" i="3"/>
  <c r="P22" i="3"/>
  <c r="N22" i="3"/>
  <c r="N26" i="3"/>
  <c r="N27" i="3"/>
  <c r="N28" i="3"/>
  <c r="P54" i="3"/>
  <c r="P55" i="3"/>
  <c r="P56" i="3"/>
  <c r="N54" i="3"/>
  <c r="N55" i="3"/>
  <c r="N56" i="3"/>
  <c r="P26" i="3"/>
  <c r="P27" i="3"/>
  <c r="P28" i="3"/>
  <c r="O54" i="3"/>
  <c r="O55" i="3"/>
  <c r="O56" i="3"/>
  <c r="T18" i="2"/>
  <c r="T17" i="2"/>
  <c r="T16" i="2"/>
  <c r="T15" i="2"/>
  <c r="H11" i="2"/>
  <c r="T8" i="2"/>
  <c r="T7" i="2"/>
  <c r="T19" i="2"/>
  <c r="H22" i="2"/>
  <c r="T9" i="2"/>
  <c r="T20" i="2"/>
</calcChain>
</file>

<file path=xl/sharedStrings.xml><?xml version="1.0" encoding="utf-8"?>
<sst xmlns="http://schemas.openxmlformats.org/spreadsheetml/2006/main" count="312" uniqueCount="151">
  <si>
    <t>Ordinary Income/Expense</t>
  </si>
  <si>
    <t>Income</t>
  </si>
  <si>
    <t>71 · Total TMC Income</t>
  </si>
  <si>
    <t>1714108 · TMC Membership Dues Income</t>
  </si>
  <si>
    <t>1714106 · TMC Conference Registration</t>
  </si>
  <si>
    <t>Total 71 · Total TMC Income</t>
  </si>
  <si>
    <t>Total Income</t>
  </si>
  <si>
    <t>Gross Profit</t>
  </si>
  <si>
    <t>Expense</t>
  </si>
  <si>
    <t>7400 · Total Sponsored Projects</t>
  </si>
  <si>
    <t>7402 · Total TMC Project Expense</t>
  </si>
  <si>
    <t>1715702 · TMC Personnel</t>
  </si>
  <si>
    <t>1715750 · TMC Contractor</t>
  </si>
  <si>
    <t>1715772 · TMC Postage</t>
  </si>
  <si>
    <t>1715714 · TMC Member Capacity Building</t>
  </si>
  <si>
    <t>Total 7402 · Total TMC Project Expense</t>
  </si>
  <si>
    <t>Total 7400 · Total Sponsored Projects</t>
  </si>
  <si>
    <t>Total Expense</t>
  </si>
  <si>
    <t>TMC</t>
  </si>
  <si>
    <t>TMC-Kauai</t>
  </si>
  <si>
    <t>TMC Communications/Outreach</t>
  </si>
  <si>
    <t>TMC Meetings - Annual</t>
  </si>
  <si>
    <t>TOTAL</t>
  </si>
  <si>
    <t>Type</t>
  </si>
  <si>
    <t>Date</t>
  </si>
  <si>
    <t>Num</t>
  </si>
  <si>
    <t>Name</t>
  </si>
  <si>
    <t>Memo</t>
  </si>
  <si>
    <t>Class</t>
  </si>
  <si>
    <t>Debit</t>
  </si>
  <si>
    <t>Credit</t>
  </si>
  <si>
    <t>Balance</t>
  </si>
  <si>
    <t>Deposit</t>
  </si>
  <si>
    <t>1118</t>
  </si>
  <si>
    <t>Public Interest Pictures, Inc.</t>
  </si>
  <si>
    <t>2015 TMC Membership Dues</t>
  </si>
  <si>
    <t>21993</t>
  </si>
  <si>
    <t>Free Speech TV</t>
  </si>
  <si>
    <t>Cascadia Times</t>
  </si>
  <si>
    <t>Rabble.ca</t>
  </si>
  <si>
    <t>Berrett-Koehler Publishers, Inc.</t>
  </si>
  <si>
    <t>Human Rights Channel</t>
  </si>
  <si>
    <t>9312</t>
  </si>
  <si>
    <t>Washington Monthly LLC</t>
  </si>
  <si>
    <t>29900</t>
  </si>
  <si>
    <t>The New Press</t>
  </si>
  <si>
    <t>50334</t>
  </si>
  <si>
    <t>Earth Island Institute</t>
  </si>
  <si>
    <t>5883</t>
  </si>
  <si>
    <t>Public Intelligence - Hightower Lowdown</t>
  </si>
  <si>
    <t>General Journal</t>
  </si>
  <si>
    <t>7395</t>
  </si>
  <si>
    <t>2015 TMC Membership Dues from Foundation for National Progress</t>
  </si>
  <si>
    <t>42793</t>
  </si>
  <si>
    <t>High Country News</t>
  </si>
  <si>
    <t>2988</t>
  </si>
  <si>
    <t>Institute for Public Affairs</t>
  </si>
  <si>
    <t>Race Forward DBA Colorlines</t>
  </si>
  <si>
    <t>2015 TMC Membership Dues`</t>
  </si>
  <si>
    <t>14324</t>
  </si>
  <si>
    <t>Public News Service</t>
  </si>
  <si>
    <t>82</t>
  </si>
  <si>
    <t>The Video Project</t>
  </si>
  <si>
    <t>Total 1714108 · TMC Membership Dues Income</t>
  </si>
  <si>
    <t>7381</t>
  </si>
  <si>
    <t>2015 TMC Conference Registration Fee</t>
  </si>
  <si>
    <t>Total 1714106 · TMC Conference Registration</t>
  </si>
  <si>
    <t>7387R</t>
  </si>
  <si>
    <t>To Accrue Vacation for December 2014</t>
  </si>
  <si>
    <t>To Accrue Vacation PR Taxes for December 2014</t>
  </si>
  <si>
    <t>7466</t>
  </si>
  <si>
    <t>To record payroll for period ending 01/15/2015</t>
  </si>
  <si>
    <t>To record payroll taxes for period ending 01/15/2015</t>
  </si>
  <si>
    <t>7462</t>
  </si>
  <si>
    <t>ProSight - To record workers comp expense for January</t>
  </si>
  <si>
    <t>7463</t>
  </si>
  <si>
    <t>To Accrue Vacation for January 2015</t>
  </si>
  <si>
    <t>To Accrue Vacation PR Tax for January 2015</t>
  </si>
  <si>
    <t>7467</t>
  </si>
  <si>
    <t>To record payroll for period ending 01/31/2015</t>
  </si>
  <si>
    <t>To record payroll taxes for period ending 01/31/2015</t>
  </si>
  <si>
    <t>Total 1715702 · TMC Personnel</t>
  </si>
  <si>
    <t>Bill</t>
  </si>
  <si>
    <t>01022015</t>
  </si>
  <si>
    <t>Wilson, Theodore</t>
  </si>
  <si>
    <t>12/22 - 1/2/15 TMC Social Media Curator Svcs</t>
  </si>
  <si>
    <t>01162015</t>
  </si>
  <si>
    <t>1/5 - 1/16/15 TMC Social Media Curator Svcs</t>
  </si>
  <si>
    <t>01302015</t>
  </si>
  <si>
    <t>1/19 - 1/30/15 TMC Social Media Curator Svcs</t>
  </si>
  <si>
    <t>Total 1715750 · TMC Contractor</t>
  </si>
  <si>
    <t>7473</t>
  </si>
  <si>
    <t>Office Postage Use</t>
  </si>
  <si>
    <t>Total 1715772 · TMC Postage</t>
  </si>
  <si>
    <t>01272015</t>
  </si>
  <si>
    <t>Trimarco, James</t>
  </si>
  <si>
    <t>TMC Reimbursement</t>
  </si>
  <si>
    <t>Total 1715714 · TMC Member Capacity Building</t>
  </si>
  <si>
    <t>10 · Total Dev Income</t>
  </si>
  <si>
    <t>101 · Total Major Gift</t>
  </si>
  <si>
    <t>1104207 · Dev Foundation Rel Temp Restr</t>
  </si>
  <si>
    <t>1104303 · Dev Temp Restr Inc  Fdtn</t>
  </si>
  <si>
    <t>1104306 · DevTemp Restr Inc PSol(&lt;$1,500)</t>
  </si>
  <si>
    <t>1104308 · Dev Foundation Offset Release</t>
  </si>
  <si>
    <t>Total 101 · Total Major Gift</t>
  </si>
  <si>
    <t>Total 10 · Total Dev Income</t>
  </si>
  <si>
    <t>1714101 · TMC Membership Dues Income</t>
  </si>
  <si>
    <t>1714105 · TMC Services Income</t>
  </si>
  <si>
    <t>1714107 · TMC Sponsorship Income</t>
  </si>
  <si>
    <t>GROSS PROFIT</t>
  </si>
  <si>
    <t>1745201 · TMC Sponsorship Fee</t>
  </si>
  <si>
    <t>1745202 · TMC Personnel</t>
  </si>
  <si>
    <t>1745209 · TMC Website Fees</t>
  </si>
  <si>
    <t>1745250 · TMC Contractor</t>
  </si>
  <si>
    <t>1745251 · TMC Contractor Reimbursement</t>
  </si>
  <si>
    <t>1745263 · TMC Hard/Software Non Cap</t>
  </si>
  <si>
    <t>1745266 · TMC Software licensing</t>
  </si>
  <si>
    <t>1745268 · TMC Miscellaneous</t>
  </si>
  <si>
    <t>1745269 · TMC Bank/Credit Fees</t>
  </si>
  <si>
    <t>1745272 · TMC Postage</t>
  </si>
  <si>
    <t>1745273 · TMC Travel</t>
  </si>
  <si>
    <t>1745274 · TMC Meals/Entertainment</t>
  </si>
  <si>
    <t>1745275 · TMC Registration Fees</t>
  </si>
  <si>
    <t>1745276 · TMC Member Capacity Building</t>
  </si>
  <si>
    <t>1745279 · TMC Event</t>
  </si>
  <si>
    <t>GRANT BALANCE AT MONTH END</t>
  </si>
  <si>
    <t>2015 ACTIVITY</t>
  </si>
  <si>
    <t>GRANT BALANCE AS OF 01/01/2015</t>
  </si>
  <si>
    <t>UNRESTRICTED GRANT BALANCE</t>
  </si>
  <si>
    <t>RESTRICTED PROJECTS WITH FUNDS</t>
  </si>
  <si>
    <t>TMC-IILABS-Metrics</t>
  </si>
  <si>
    <t>TMC Collab-Media Policy Project</t>
  </si>
  <si>
    <t>TMC Vocus</t>
  </si>
  <si>
    <t>TMC Repro Justice</t>
  </si>
  <si>
    <t>TMC Meetings Annual</t>
  </si>
  <si>
    <t>TMC-Communications/Outreach</t>
  </si>
  <si>
    <t>TMC What Counts</t>
  </si>
  <si>
    <t>TMC CONF</t>
  </si>
  <si>
    <t>TMC-IILABS-LF Journal</t>
  </si>
  <si>
    <t>TMC CJTI</t>
  </si>
  <si>
    <t>UNRESTRICTED GRANTS USED BY PROJECTS</t>
  </si>
  <si>
    <t>TMC-CONF</t>
  </si>
  <si>
    <t>GRANT BALANCE AS OF 1/31/2015</t>
  </si>
  <si>
    <t xml:space="preserve">STARTING GRANT BALANCE </t>
  </si>
  <si>
    <r>
      <t xml:space="preserve"> </t>
    </r>
    <r>
      <rPr>
        <b/>
        <sz val="10"/>
        <color rgb="FFFF0000"/>
        <rFont val="Arial"/>
        <family val="2"/>
      </rPr>
      <t xml:space="preserve"> TOTAL Grant Balance as of 1/31/2015</t>
    </r>
  </si>
  <si>
    <t>TMC Intern - House</t>
  </si>
  <si>
    <t>TMC Meetings - Regional</t>
  </si>
  <si>
    <t>GRANT BALANCE AS OF 01/01/2014</t>
  </si>
  <si>
    <t>2014 ACTIVITY</t>
  </si>
  <si>
    <t>GRANT BALANCE AS OF 12/31/2014</t>
  </si>
  <si>
    <r>
      <t xml:space="preserve"> </t>
    </r>
    <r>
      <rPr>
        <b/>
        <sz val="10"/>
        <color rgb="FFFF0000"/>
        <rFont val="Arial"/>
        <family val="2"/>
      </rPr>
      <t xml:space="preserve"> TOTAL Grant Balance as of 12/31/2014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</si>
</sst>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#,##0.00;\-#,##0.00"/>
    <numFmt numFmtId="165" formatCode="mm/dd/yyyy"/>
    <numFmt numFmtId="166" formatCode="[$-409]mmm\-yy;@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7030A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78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/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3" fillId="0" borderId="0" xfId="0" applyFont="1"/>
    <xf numFmtId="49" fontId="5" fillId="0" borderId="0" xfId="0" applyNumberFormat="1" applyFont="1"/>
    <xf numFmtId="165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/>
    <xf numFmtId="164" fontId="5" fillId="0" borderId="5" xfId="0" applyNumberFormat="1" applyFont="1" applyBorder="1"/>
    <xf numFmtId="49" fontId="3" fillId="0" borderId="0" xfId="0" applyNumberFormat="1" applyFont="1"/>
    <xf numFmtId="164" fontId="5" fillId="0" borderId="0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4" fillId="0" borderId="0" xfId="0" applyFont="1"/>
    <xf numFmtId="0" fontId="3" fillId="0" borderId="0" xfId="0" applyNumberFormat="1" applyFont="1"/>
    <xf numFmtId="0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NumberFormat="1" applyFont="1"/>
    <xf numFmtId="49" fontId="6" fillId="0" borderId="0" xfId="0" applyNumberFormat="1" applyFont="1"/>
    <xf numFmtId="49" fontId="4" fillId="0" borderId="0" xfId="0" applyNumberFormat="1" applyFont="1" applyBorder="1" applyAlignment="1">
      <alignment horizontal="center"/>
    </xf>
    <xf numFmtId="44" fontId="6" fillId="0" borderId="4" xfId="2" applyFont="1" applyBorder="1"/>
    <xf numFmtId="166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164" fontId="5" fillId="0" borderId="4" xfId="0" applyNumberFormat="1" applyFont="1" applyBorder="1"/>
    <xf numFmtId="44" fontId="6" fillId="0" borderId="7" xfId="0" applyNumberFormat="1" applyFont="1" applyBorder="1"/>
    <xf numFmtId="44" fontId="6" fillId="0" borderId="4" xfId="0" applyNumberFormat="1" applyFont="1" applyBorder="1"/>
    <xf numFmtId="49" fontId="7" fillId="0" borderId="0" xfId="0" applyNumberFormat="1" applyFont="1" applyBorder="1"/>
    <xf numFmtId="44" fontId="6" fillId="0" borderId="0" xfId="2" applyFont="1" applyBorder="1"/>
    <xf numFmtId="49" fontId="6" fillId="0" borderId="0" xfId="0" applyNumberFormat="1" applyFont="1" applyAlignment="1">
      <alignment horizontal="center"/>
    </xf>
    <xf numFmtId="0" fontId="8" fillId="0" borderId="0" xfId="0" applyNumberFormat="1" applyFont="1"/>
    <xf numFmtId="0" fontId="4" fillId="0" borderId="0" xfId="0" applyNumberFormat="1" applyFont="1" applyBorder="1"/>
    <xf numFmtId="44" fontId="8" fillId="0" borderId="8" xfId="2" applyFont="1" applyBorder="1"/>
    <xf numFmtId="44" fontId="8" fillId="0" borderId="9" xfId="2" applyFont="1" applyBorder="1"/>
    <xf numFmtId="0" fontId="8" fillId="0" borderId="10" xfId="0" applyFont="1" applyBorder="1"/>
    <xf numFmtId="0" fontId="4" fillId="0" borderId="11" xfId="0" applyNumberFormat="1" applyFont="1" applyBorder="1"/>
    <xf numFmtId="0" fontId="9" fillId="0" borderId="0" xfId="0" applyNumberFormat="1" applyFont="1" applyBorder="1" applyAlignment="1"/>
    <xf numFmtId="44" fontId="10" fillId="0" borderId="12" xfId="0" applyNumberFormat="1" applyFont="1" applyBorder="1"/>
    <xf numFmtId="0" fontId="8" fillId="0" borderId="12" xfId="0" applyFont="1" applyBorder="1"/>
    <xf numFmtId="0" fontId="5" fillId="0" borderId="11" xfId="0" applyNumberFormat="1" applyFont="1" applyBorder="1"/>
    <xf numFmtId="0" fontId="5" fillId="0" borderId="0" xfId="0" applyNumberFormat="1" applyFont="1" applyBorder="1"/>
    <xf numFmtId="44" fontId="8" fillId="0" borderId="12" xfId="0" applyNumberFormat="1" applyFont="1" applyBorder="1"/>
    <xf numFmtId="44" fontId="11" fillId="0" borderId="12" xfId="0" applyNumberFormat="1" applyFont="1" applyBorder="1"/>
    <xf numFmtId="44" fontId="6" fillId="0" borderId="12" xfId="0" applyNumberFormat="1" applyFont="1" applyBorder="1"/>
    <xf numFmtId="0" fontId="8" fillId="0" borderId="11" xfId="0" applyNumberFormat="1" applyFont="1" applyBorder="1"/>
    <xf numFmtId="0" fontId="8" fillId="0" borderId="0" xfId="0" applyNumberFormat="1" applyFont="1" applyBorder="1"/>
    <xf numFmtId="0" fontId="8" fillId="0" borderId="12" xfId="0" applyNumberFormat="1" applyFont="1" applyBorder="1"/>
    <xf numFmtId="0" fontId="8" fillId="0" borderId="13" xfId="0" applyNumberFormat="1" applyFont="1" applyBorder="1"/>
    <xf numFmtId="0" fontId="8" fillId="0" borderId="14" xfId="0" applyNumberFormat="1" applyFont="1" applyBorder="1"/>
    <xf numFmtId="0" fontId="4" fillId="0" borderId="14" xfId="0" applyNumberFormat="1" applyFont="1" applyBorder="1"/>
    <xf numFmtId="0" fontId="8" fillId="0" borderId="15" xfId="0" applyNumberFormat="1" applyFont="1" applyBorder="1"/>
    <xf numFmtId="0" fontId="3" fillId="0" borderId="0" xfId="0" applyNumberFormat="1" applyFont="1" applyBorder="1"/>
    <xf numFmtId="0" fontId="3" fillId="0" borderId="0" xfId="0" applyFont="1" applyBorder="1"/>
    <xf numFmtId="44" fontId="8" fillId="0" borderId="0" xfId="2" applyFont="1" applyBorder="1"/>
    <xf numFmtId="0" fontId="8" fillId="0" borderId="0" xfId="0" applyFont="1" applyBorder="1"/>
    <xf numFmtId="44" fontId="10" fillId="0" borderId="0" xfId="0" applyNumberFormat="1" applyFont="1" applyBorder="1"/>
    <xf numFmtId="44" fontId="8" fillId="0" borderId="0" xfId="0" applyNumberFormat="1" applyFont="1" applyBorder="1"/>
    <xf numFmtId="44" fontId="11" fillId="0" borderId="0" xfId="0" applyNumberFormat="1" applyFont="1" applyBorder="1"/>
    <xf numFmtId="44" fontId="6" fillId="0" borderId="0" xfId="0" applyNumberFormat="1" applyFont="1" applyBorder="1"/>
    <xf numFmtId="0" fontId="6" fillId="0" borderId="0" xfId="0" applyNumberFormat="1" applyFont="1"/>
    <xf numFmtId="44" fontId="5" fillId="0" borderId="16" xfId="0" applyNumberFormat="1" applyFont="1" applyBorder="1" applyAlignment="1">
      <alignment horizontal="center" wrapText="1"/>
    </xf>
    <xf numFmtId="44" fontId="10" fillId="0" borderId="4" xfId="0" applyNumberFormat="1" applyFont="1" applyBorder="1"/>
    <xf numFmtId="44" fontId="6" fillId="0" borderId="6" xfId="2" applyNumberFormat="1" applyFont="1" applyBorder="1"/>
    <xf numFmtId="44" fontId="6" fillId="0" borderId="6" xfId="2" applyFont="1" applyBorder="1"/>
    <xf numFmtId="49" fontId="4" fillId="0" borderId="16" xfId="0" applyNumberFormat="1" applyFont="1" applyBorder="1" applyAlignment="1">
      <alignment horizontal="center" wrapText="1"/>
    </xf>
    <xf numFmtId="44" fontId="12" fillId="0" borderId="0" xfId="2" applyFont="1" applyBorder="1"/>
    <xf numFmtId="44" fontId="5" fillId="0" borderId="0" xfId="2" applyFont="1" applyBorder="1"/>
    <xf numFmtId="44" fontId="5" fillId="0" borderId="0" xfId="2" applyFont="1"/>
    <xf numFmtId="49" fontId="13" fillId="0" borderId="0" xfId="0" applyNumberFormat="1" applyFont="1" applyAlignment="1"/>
    <xf numFmtId="44" fontId="6" fillId="0" borderId="6" xfId="0" applyNumberFormat="1" applyFont="1" applyBorder="1"/>
    <xf numFmtId="44" fontId="3" fillId="0" borderId="6" xfId="0" applyNumberFormat="1" applyFont="1" applyBorder="1"/>
    <xf numFmtId="0" fontId="8" fillId="0" borderId="0" xfId="0" applyFont="1"/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330200</xdr:colOff>
          <xdr:row>1</xdr:row>
          <xdr:rowOff>50800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330200</xdr:colOff>
          <xdr:row>1</xdr:row>
          <xdr:rowOff>50800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H22"/>
  <sheetViews>
    <sheetView tabSelected="1" topLeftCell="A13" workbookViewId="0">
      <selection activeCell="L23" sqref="L23"/>
    </sheetView>
  </sheetViews>
  <sheetFormatPr baseColWidth="10" defaultColWidth="8.83203125" defaultRowHeight="14" x14ac:dyDescent="0"/>
  <cols>
    <col min="1" max="2" width="1.5" style="24" customWidth="1"/>
    <col min="3" max="3" width="1.33203125" style="24" customWidth="1"/>
    <col min="4" max="4" width="1.5" style="24" customWidth="1"/>
    <col min="5" max="5" width="1.33203125" style="24" customWidth="1"/>
    <col min="6" max="6" width="1.5" style="24" customWidth="1"/>
    <col min="7" max="7" width="43.83203125" style="24" customWidth="1"/>
    <col min="8" max="8" width="12.5" style="19" customWidth="1"/>
    <col min="9" max="16384" width="8.83203125" style="8"/>
  </cols>
  <sheetData>
    <row r="1" spans="1:8" s="3" customFormat="1" ht="15" thickBot="1">
      <c r="A1" s="6"/>
      <c r="B1" s="6"/>
      <c r="C1" s="6"/>
      <c r="D1" s="6"/>
      <c r="E1" s="6"/>
      <c r="F1" s="6"/>
      <c r="G1" s="6"/>
      <c r="H1" s="28">
        <v>42005</v>
      </c>
    </row>
    <row r="2" spans="1:8" s="3" customFormat="1" ht="16" thickTop="1" thickBot="1">
      <c r="A2" s="6"/>
      <c r="B2" s="6"/>
      <c r="C2" s="6"/>
      <c r="D2" s="6"/>
      <c r="E2" s="6"/>
      <c r="F2" s="6"/>
      <c r="G2" s="35" t="s">
        <v>143</v>
      </c>
      <c r="H2" s="27">
        <v>171142.33</v>
      </c>
    </row>
    <row r="3" spans="1:8" ht="15" thickTop="1">
      <c r="A3" s="4"/>
      <c r="B3" s="4" t="s">
        <v>0</v>
      </c>
      <c r="C3" s="4"/>
      <c r="D3" s="4"/>
      <c r="E3" s="4"/>
      <c r="F3" s="4"/>
      <c r="G3" s="4"/>
      <c r="H3" s="12"/>
    </row>
    <row r="4" spans="1:8">
      <c r="A4" s="4"/>
      <c r="B4" s="4"/>
      <c r="C4" s="4"/>
      <c r="D4" s="4" t="s">
        <v>1</v>
      </c>
      <c r="E4" s="4"/>
      <c r="F4" s="4"/>
      <c r="G4" s="4"/>
      <c r="H4" s="12"/>
    </row>
    <row r="5" spans="1:8">
      <c r="A5" s="4"/>
      <c r="B5" s="4"/>
      <c r="C5" s="4"/>
      <c r="D5" s="4"/>
      <c r="E5" s="4" t="s">
        <v>2</v>
      </c>
      <c r="F5" s="4"/>
      <c r="G5" s="4"/>
      <c r="H5" s="12"/>
    </row>
    <row r="6" spans="1:8">
      <c r="A6" s="4"/>
      <c r="B6" s="4"/>
      <c r="C6" s="4"/>
      <c r="D6" s="4"/>
      <c r="E6" s="4"/>
      <c r="F6" s="4" t="s">
        <v>3</v>
      </c>
      <c r="G6" s="4"/>
      <c r="H6" s="12">
        <v>9225</v>
      </c>
    </row>
    <row r="7" spans="1:8" ht="15" thickBot="1">
      <c r="A7" s="4"/>
      <c r="B7" s="4"/>
      <c r="C7" s="4"/>
      <c r="D7" s="4"/>
      <c r="E7" s="4"/>
      <c r="F7" s="4" t="s">
        <v>4</v>
      </c>
      <c r="G7" s="4"/>
      <c r="H7" s="15">
        <v>75</v>
      </c>
    </row>
    <row r="8" spans="1:8" ht="15" thickBot="1">
      <c r="A8" s="4"/>
      <c r="B8" s="4"/>
      <c r="C8" s="4"/>
      <c r="D8" s="4"/>
      <c r="E8" s="4" t="s">
        <v>5</v>
      </c>
      <c r="F8" s="4"/>
      <c r="G8" s="4"/>
      <c r="H8" s="16">
        <f>ROUND(SUM(H5:H7),5)</f>
        <v>9300</v>
      </c>
    </row>
    <row r="9" spans="1:8" ht="30" customHeight="1" thickBot="1">
      <c r="A9" s="4"/>
      <c r="B9" s="4"/>
      <c r="C9" s="4"/>
      <c r="D9" s="4" t="s">
        <v>6</v>
      </c>
      <c r="E9" s="4"/>
      <c r="F9" s="4"/>
      <c r="G9" s="4"/>
      <c r="H9" s="17">
        <f>ROUND(H4+H8,5)</f>
        <v>9300</v>
      </c>
    </row>
    <row r="10" spans="1:8" ht="30" customHeight="1" thickBot="1">
      <c r="A10" s="4"/>
      <c r="B10" s="4"/>
      <c r="C10" s="4"/>
      <c r="D10" s="4"/>
      <c r="E10" s="4"/>
      <c r="F10" s="4"/>
      <c r="G10" s="35" t="s">
        <v>109</v>
      </c>
      <c r="H10" s="32">
        <f>H2+H9</f>
        <v>180442.33</v>
      </c>
    </row>
    <row r="11" spans="1:8" ht="30" customHeight="1" thickTop="1">
      <c r="A11" s="4"/>
      <c r="B11" s="4"/>
      <c r="C11" s="4"/>
      <c r="D11" s="4" t="s">
        <v>8</v>
      </c>
      <c r="E11" s="4"/>
      <c r="F11" s="4"/>
      <c r="G11" s="4"/>
      <c r="H11" s="12"/>
    </row>
    <row r="12" spans="1:8">
      <c r="A12" s="4"/>
      <c r="B12" s="4"/>
      <c r="C12" s="4"/>
      <c r="D12" s="4"/>
      <c r="E12" s="4" t="s">
        <v>9</v>
      </c>
      <c r="F12" s="4"/>
      <c r="G12" s="4"/>
      <c r="H12" s="12"/>
    </row>
    <row r="13" spans="1:8">
      <c r="A13" s="4"/>
      <c r="B13" s="4"/>
      <c r="C13" s="4"/>
      <c r="D13" s="4"/>
      <c r="E13" s="4"/>
      <c r="F13" s="4" t="s">
        <v>10</v>
      </c>
      <c r="G13" s="4"/>
      <c r="H13" s="12"/>
    </row>
    <row r="14" spans="1:8">
      <c r="A14" s="4"/>
      <c r="B14" s="4"/>
      <c r="C14" s="4"/>
      <c r="D14" s="4"/>
      <c r="E14" s="4"/>
      <c r="F14" s="4"/>
      <c r="G14" s="4" t="s">
        <v>11</v>
      </c>
      <c r="H14" s="12">
        <v>4534.04</v>
      </c>
    </row>
    <row r="15" spans="1:8">
      <c r="A15" s="4"/>
      <c r="B15" s="4"/>
      <c r="C15" s="4"/>
      <c r="D15" s="4"/>
      <c r="E15" s="4"/>
      <c r="F15" s="4"/>
      <c r="G15" s="4" t="s">
        <v>12</v>
      </c>
      <c r="H15" s="12">
        <v>900</v>
      </c>
    </row>
    <row r="16" spans="1:8">
      <c r="A16" s="4"/>
      <c r="B16" s="4"/>
      <c r="C16" s="4"/>
      <c r="D16" s="4"/>
      <c r="E16" s="4"/>
      <c r="F16" s="4"/>
      <c r="G16" s="4" t="s">
        <v>13</v>
      </c>
      <c r="H16" s="12">
        <v>0.48</v>
      </c>
    </row>
    <row r="17" spans="1:8" ht="15" thickBot="1">
      <c r="A17" s="4"/>
      <c r="B17" s="4"/>
      <c r="C17" s="4"/>
      <c r="D17" s="4"/>
      <c r="E17" s="4"/>
      <c r="F17" s="4"/>
      <c r="G17" s="4" t="s">
        <v>14</v>
      </c>
      <c r="H17" s="15">
        <v>897.65</v>
      </c>
    </row>
    <row r="18" spans="1:8" ht="15" thickBot="1">
      <c r="A18" s="4"/>
      <c r="B18" s="4"/>
      <c r="C18" s="4"/>
      <c r="D18" s="4"/>
      <c r="E18" s="4"/>
      <c r="F18" s="4" t="s">
        <v>15</v>
      </c>
      <c r="G18" s="4"/>
      <c r="H18" s="16">
        <f>ROUND(SUM(H13:H17),5)</f>
        <v>6332.17</v>
      </c>
    </row>
    <row r="19" spans="1:8" ht="30" customHeight="1" thickBot="1">
      <c r="A19" s="4"/>
      <c r="B19" s="4"/>
      <c r="C19" s="4"/>
      <c r="D19" s="4"/>
      <c r="E19" s="4" t="s">
        <v>16</v>
      </c>
      <c r="F19" s="4"/>
      <c r="G19" s="4"/>
      <c r="H19" s="16">
        <f>ROUND(H12+H18,5)</f>
        <v>6332.17</v>
      </c>
    </row>
    <row r="20" spans="1:8" ht="30" customHeight="1" thickBot="1">
      <c r="A20" s="4"/>
      <c r="B20" s="4"/>
      <c r="C20" s="4"/>
      <c r="D20" s="4" t="s">
        <v>17</v>
      </c>
      <c r="E20" s="4"/>
      <c r="F20" s="4"/>
      <c r="G20" s="4"/>
      <c r="H20" s="30">
        <f>ROUND(H11+H19,5)</f>
        <v>6332.17</v>
      </c>
    </row>
    <row r="21" spans="1:8" ht="25.25" customHeight="1" thickTop="1" thickBot="1">
      <c r="G21" s="35" t="s">
        <v>125</v>
      </c>
      <c r="H21" s="31">
        <f>H10+H20</f>
        <v>186774.5</v>
      </c>
    </row>
    <row r="22" spans="1:8" ht="15" thickTop="1"/>
  </sheetData>
  <pageMargins left="0.7" right="0.7" top="0.75" bottom="0.75" header="0.25" footer="0.3"/>
  <pageSetup orientation="portrait"/>
  <headerFooter>
    <oddHeader>&amp;C&amp;"Arial,Bold"&amp;12 Mother Jones Magazine
&amp;"Arial,Bold"&amp;14 Profit &amp;&amp; Loss
&amp;"Arial,Bold"&amp;10 January 2015</oddHead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workbookViewId="0">
      <pane ySplit="1" topLeftCell="A4" activePane="bottomLeft" state="frozen"/>
      <selection pane="bottomLeft" activeCell="G29" sqref="G29"/>
    </sheetView>
  </sheetViews>
  <sheetFormatPr baseColWidth="10" defaultColWidth="8.83203125" defaultRowHeight="14" x14ac:dyDescent="0"/>
  <cols>
    <col min="1" max="1" width="1" style="24" customWidth="1"/>
    <col min="2" max="2" width="1.1640625" style="24" customWidth="1"/>
    <col min="3" max="3" width="1" style="24" customWidth="1"/>
    <col min="4" max="4" width="1.1640625" style="24" customWidth="1"/>
    <col min="5" max="6" width="0.83203125" style="24" customWidth="1"/>
    <col min="7" max="7" width="37.1640625" style="24" customWidth="1"/>
    <col min="8" max="10" width="12.1640625" style="19" customWidth="1"/>
    <col min="11" max="12" width="13.5" style="19" customWidth="1"/>
    <col min="13" max="13" width="16.83203125" style="19" customWidth="1"/>
    <col min="14" max="17" width="13.1640625" style="19" customWidth="1"/>
    <col min="18" max="18" width="10.83203125" style="19" customWidth="1"/>
    <col min="19" max="19" width="14.6640625" style="19" customWidth="1"/>
    <col min="20" max="20" width="12.83203125" style="19" customWidth="1"/>
    <col min="21" max="21" width="21.83203125" style="8" customWidth="1"/>
    <col min="22" max="22" width="8.83203125" style="8"/>
    <col min="23" max="23" width="17.1640625" style="8" customWidth="1"/>
    <col min="24" max="24" width="16.1640625" style="8" customWidth="1"/>
    <col min="25" max="16384" width="8.83203125" style="8"/>
  </cols>
  <sheetData>
    <row r="1" spans="1:20" s="23" customFormat="1" ht="55.25" customHeight="1" thickBot="1">
      <c r="A1" s="21"/>
      <c r="B1" s="21"/>
      <c r="C1" s="21"/>
      <c r="D1" s="21"/>
      <c r="E1" s="21"/>
      <c r="F1" s="21"/>
      <c r="G1" s="33"/>
      <c r="H1" s="22" t="s">
        <v>18</v>
      </c>
      <c r="I1" s="22" t="s">
        <v>141</v>
      </c>
      <c r="J1" s="22" t="s">
        <v>130</v>
      </c>
      <c r="K1" s="22" t="s">
        <v>19</v>
      </c>
      <c r="L1" s="22" t="s">
        <v>131</v>
      </c>
      <c r="M1" s="22" t="s">
        <v>20</v>
      </c>
      <c r="N1" s="22" t="s">
        <v>21</v>
      </c>
      <c r="O1" s="22" t="s">
        <v>132</v>
      </c>
      <c r="P1" s="22" t="s">
        <v>138</v>
      </c>
      <c r="Q1" s="22" t="s">
        <v>139</v>
      </c>
      <c r="R1" s="22" t="s">
        <v>133</v>
      </c>
      <c r="S1" s="22" t="s">
        <v>136</v>
      </c>
      <c r="T1" s="22" t="s">
        <v>22</v>
      </c>
    </row>
    <row r="2" spans="1:20" s="23" customFormat="1" ht="20.5" customHeight="1" thickTop="1" thickBot="1">
      <c r="A2" s="21"/>
      <c r="B2" s="21"/>
      <c r="C2" s="21"/>
      <c r="D2" s="21"/>
      <c r="E2" s="21"/>
      <c r="F2" s="21"/>
      <c r="G2" s="33" t="s">
        <v>127</v>
      </c>
      <c r="H2" s="27">
        <v>127883.93</v>
      </c>
      <c r="I2" s="27">
        <v>-4012.18</v>
      </c>
      <c r="J2" s="27">
        <v>71980.22</v>
      </c>
      <c r="K2" s="27">
        <v>2760.38</v>
      </c>
      <c r="L2" s="27">
        <v>16915.900000000001</v>
      </c>
      <c r="M2" s="27">
        <v>-10287.44</v>
      </c>
      <c r="N2" s="27">
        <v>-36282.980000000003</v>
      </c>
      <c r="O2" s="27">
        <v>4685</v>
      </c>
      <c r="P2" s="27">
        <v>-30.28</v>
      </c>
      <c r="Q2" s="27">
        <v>-2409.58</v>
      </c>
      <c r="R2" s="27">
        <v>419.36</v>
      </c>
      <c r="S2" s="27">
        <v>-480</v>
      </c>
      <c r="T2" s="66">
        <f>SUM(H2:S2)</f>
        <v>171142.33</v>
      </c>
    </row>
    <row r="3" spans="1:20" s="23" customFormat="1" ht="16.75" customHeight="1" thickTop="1">
      <c r="A3" s="21"/>
      <c r="B3" s="21"/>
      <c r="C3" s="21"/>
      <c r="D3" s="21"/>
      <c r="E3" s="21"/>
      <c r="F3" s="21"/>
      <c r="G3" s="35" t="s">
        <v>126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29"/>
    </row>
    <row r="4" spans="1:20">
      <c r="A4" s="4"/>
      <c r="B4" s="4" t="s">
        <v>0</v>
      </c>
      <c r="C4" s="4"/>
      <c r="D4" s="4"/>
      <c r="E4" s="4"/>
      <c r="F4" s="4"/>
      <c r="G4" s="4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>
      <c r="A5" s="4"/>
      <c r="B5" s="4"/>
      <c r="C5" s="4"/>
      <c r="D5" s="4" t="s">
        <v>1</v>
      </c>
      <c r="E5" s="4"/>
      <c r="F5" s="4"/>
      <c r="G5" s="4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4"/>
      <c r="B6" s="4"/>
      <c r="C6" s="4"/>
      <c r="D6" s="4"/>
      <c r="E6" s="4" t="s">
        <v>2</v>
      </c>
      <c r="F6" s="4"/>
      <c r="G6" s="4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>
      <c r="A7" s="4"/>
      <c r="B7" s="4"/>
      <c r="C7" s="4"/>
      <c r="D7" s="4"/>
      <c r="E7" s="4"/>
      <c r="F7" s="4" t="s">
        <v>3</v>
      </c>
      <c r="G7" s="4"/>
      <c r="H7" s="12">
        <v>9225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f>ROUND(SUM(H7:N7),5)</f>
        <v>9225</v>
      </c>
    </row>
    <row r="8" spans="1:20" ht="15" thickBot="1">
      <c r="A8" s="4"/>
      <c r="B8" s="4"/>
      <c r="C8" s="4"/>
      <c r="D8" s="4"/>
      <c r="E8" s="4"/>
      <c r="F8" s="4" t="s">
        <v>4</v>
      </c>
      <c r="G8" s="4"/>
      <c r="H8" s="15">
        <v>0</v>
      </c>
      <c r="I8" s="12">
        <v>0</v>
      </c>
      <c r="J8" s="12">
        <v>0</v>
      </c>
      <c r="K8" s="15">
        <v>0</v>
      </c>
      <c r="L8" s="15">
        <v>0</v>
      </c>
      <c r="M8" s="15">
        <v>0</v>
      </c>
      <c r="N8" s="15">
        <v>75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5">
        <f>ROUND(SUM(H8:N8),5)</f>
        <v>75</v>
      </c>
    </row>
    <row r="9" spans="1:20" ht="15" thickBot="1">
      <c r="A9" s="4"/>
      <c r="B9" s="4"/>
      <c r="C9" s="4"/>
      <c r="D9" s="4"/>
      <c r="E9" s="4" t="s">
        <v>5</v>
      </c>
      <c r="F9" s="4"/>
      <c r="G9" s="4"/>
      <c r="H9" s="16">
        <f>ROUND(SUM(H6:H8),5)</f>
        <v>9225</v>
      </c>
      <c r="I9" s="16">
        <f t="shared" ref="I9:S9" si="0">ROUND(SUM(I6:I8),5)</f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75</v>
      </c>
      <c r="O9" s="16">
        <f t="shared" si="0"/>
        <v>0</v>
      </c>
      <c r="P9" s="16">
        <f t="shared" si="0"/>
        <v>0</v>
      </c>
      <c r="Q9" s="16">
        <f t="shared" si="0"/>
        <v>0</v>
      </c>
      <c r="R9" s="16">
        <f t="shared" si="0"/>
        <v>0</v>
      </c>
      <c r="S9" s="16">
        <f t="shared" si="0"/>
        <v>0</v>
      </c>
      <c r="T9" s="16">
        <f>ROUND(SUM(H9:N9),5)</f>
        <v>9300</v>
      </c>
    </row>
    <row r="10" spans="1:20" ht="30.5" customHeight="1" thickBot="1">
      <c r="A10" s="4"/>
      <c r="B10" s="4"/>
      <c r="C10" s="4"/>
      <c r="D10" s="4" t="s">
        <v>6</v>
      </c>
      <c r="E10" s="4"/>
      <c r="F10" s="4"/>
      <c r="G10" s="4"/>
      <c r="H10" s="17">
        <f>ROUND(H5+H9,5)</f>
        <v>9225</v>
      </c>
      <c r="I10" s="17">
        <f t="shared" ref="I10:S10" si="1">ROUND(I5+I9,5)</f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75</v>
      </c>
      <c r="O10" s="17">
        <f t="shared" si="1"/>
        <v>0</v>
      </c>
      <c r="P10" s="17">
        <f t="shared" si="1"/>
        <v>0</v>
      </c>
      <c r="Q10" s="17">
        <f t="shared" si="1"/>
        <v>0</v>
      </c>
      <c r="R10" s="17">
        <f t="shared" si="1"/>
        <v>0</v>
      </c>
      <c r="S10" s="17">
        <f t="shared" si="1"/>
        <v>0</v>
      </c>
      <c r="T10" s="17">
        <f>ROUND(SUM(H10:N10),5)</f>
        <v>9300</v>
      </c>
    </row>
    <row r="11" spans="1:20" ht="28.25" customHeight="1" thickBot="1">
      <c r="A11" s="4"/>
      <c r="B11" s="4"/>
      <c r="C11" s="4"/>
      <c r="D11" s="4"/>
      <c r="E11" s="4"/>
      <c r="F11" s="4"/>
      <c r="G11" s="25" t="s">
        <v>109</v>
      </c>
      <c r="H11" s="32">
        <f>H2+H10</f>
        <v>137108.93</v>
      </c>
      <c r="I11" s="32">
        <f t="shared" ref="I11:T11" si="2">I2+I10</f>
        <v>-4012.18</v>
      </c>
      <c r="J11" s="32">
        <f t="shared" si="2"/>
        <v>71980.22</v>
      </c>
      <c r="K11" s="32">
        <f t="shared" si="2"/>
        <v>2760.38</v>
      </c>
      <c r="L11" s="32">
        <f t="shared" si="2"/>
        <v>16915.900000000001</v>
      </c>
      <c r="M11" s="32">
        <f t="shared" si="2"/>
        <v>-10287.44</v>
      </c>
      <c r="N11" s="32">
        <f t="shared" si="2"/>
        <v>-36207.980000000003</v>
      </c>
      <c r="O11" s="32">
        <f t="shared" si="2"/>
        <v>4685</v>
      </c>
      <c r="P11" s="32">
        <f t="shared" si="2"/>
        <v>-30.28</v>
      </c>
      <c r="Q11" s="32">
        <f t="shared" si="2"/>
        <v>-2409.58</v>
      </c>
      <c r="R11" s="32">
        <f t="shared" si="2"/>
        <v>419.36</v>
      </c>
      <c r="S11" s="32">
        <f t="shared" si="2"/>
        <v>-480</v>
      </c>
      <c r="T11" s="67">
        <f t="shared" si="2"/>
        <v>180442.33</v>
      </c>
    </row>
    <row r="12" spans="1:20" ht="21" customHeight="1" thickTop="1">
      <c r="A12" s="4"/>
      <c r="B12" s="4"/>
      <c r="C12" s="4"/>
      <c r="D12" s="4" t="s">
        <v>8</v>
      </c>
      <c r="E12" s="4"/>
      <c r="F12" s="4"/>
      <c r="G12" s="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>
      <c r="A13" s="4"/>
      <c r="B13" s="4"/>
      <c r="C13" s="4"/>
      <c r="D13" s="4"/>
      <c r="E13" s="4" t="s">
        <v>9</v>
      </c>
      <c r="F13" s="4"/>
      <c r="G13" s="4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>
      <c r="A14" s="4"/>
      <c r="B14" s="4"/>
      <c r="C14" s="4"/>
      <c r="D14" s="4"/>
      <c r="E14" s="4"/>
      <c r="F14" s="4" t="s">
        <v>10</v>
      </c>
      <c r="G14" s="4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>
      <c r="A15" s="4"/>
      <c r="B15" s="4"/>
      <c r="C15" s="4"/>
      <c r="D15" s="4"/>
      <c r="E15" s="4"/>
      <c r="F15" s="4"/>
      <c r="G15" s="4" t="s">
        <v>11</v>
      </c>
      <c r="H15" s="12">
        <v>4534.04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f t="shared" ref="T15:T21" si="3">ROUND(SUM(H15:N15),5)</f>
        <v>4534.04</v>
      </c>
    </row>
    <row r="16" spans="1:20">
      <c r="A16" s="4"/>
      <c r="B16" s="4"/>
      <c r="C16" s="4"/>
      <c r="D16" s="4"/>
      <c r="E16" s="4"/>
      <c r="F16" s="4"/>
      <c r="G16" s="4" t="s">
        <v>12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900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f t="shared" si="3"/>
        <v>900</v>
      </c>
    </row>
    <row r="17" spans="1:25">
      <c r="A17" s="4"/>
      <c r="B17" s="4"/>
      <c r="C17" s="4"/>
      <c r="D17" s="4"/>
      <c r="E17" s="4"/>
      <c r="F17" s="4"/>
      <c r="G17" s="4" t="s">
        <v>13</v>
      </c>
      <c r="H17" s="12">
        <v>0.48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f t="shared" si="3"/>
        <v>0.48</v>
      </c>
    </row>
    <row r="18" spans="1:25" ht="15" thickBot="1">
      <c r="A18" s="4"/>
      <c r="B18" s="4"/>
      <c r="C18" s="4"/>
      <c r="D18" s="4"/>
      <c r="E18" s="4"/>
      <c r="F18" s="4"/>
      <c r="G18" s="4" t="s">
        <v>14</v>
      </c>
      <c r="H18" s="15">
        <v>0</v>
      </c>
      <c r="I18" s="12">
        <v>0</v>
      </c>
      <c r="J18" s="12">
        <v>0</v>
      </c>
      <c r="K18" s="15">
        <v>897.65</v>
      </c>
      <c r="L18" s="12">
        <v>0</v>
      </c>
      <c r="M18" s="15">
        <v>0</v>
      </c>
      <c r="N18" s="15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5">
        <f t="shared" si="3"/>
        <v>897.65</v>
      </c>
    </row>
    <row r="19" spans="1:25" ht="15" thickBot="1">
      <c r="A19" s="4"/>
      <c r="B19" s="4"/>
      <c r="C19" s="4"/>
      <c r="D19" s="4"/>
      <c r="E19" s="4"/>
      <c r="F19" s="4" t="s">
        <v>15</v>
      </c>
      <c r="G19" s="4"/>
      <c r="H19" s="16">
        <f>ROUND(SUM(H14:H18),5)</f>
        <v>4534.5200000000004</v>
      </c>
      <c r="I19" s="16">
        <f t="shared" ref="I19:S19" si="4">ROUND(SUM(I14:I18),5)</f>
        <v>0</v>
      </c>
      <c r="J19" s="16">
        <f t="shared" si="4"/>
        <v>0</v>
      </c>
      <c r="K19" s="16">
        <f t="shared" si="4"/>
        <v>897.65</v>
      </c>
      <c r="L19" s="16">
        <f t="shared" si="4"/>
        <v>0</v>
      </c>
      <c r="M19" s="16">
        <f t="shared" si="4"/>
        <v>900</v>
      </c>
      <c r="N19" s="16">
        <f t="shared" si="4"/>
        <v>0</v>
      </c>
      <c r="O19" s="16">
        <f t="shared" si="4"/>
        <v>0</v>
      </c>
      <c r="P19" s="16">
        <f t="shared" si="4"/>
        <v>0</v>
      </c>
      <c r="Q19" s="16">
        <f t="shared" si="4"/>
        <v>0</v>
      </c>
      <c r="R19" s="16">
        <f t="shared" si="4"/>
        <v>0</v>
      </c>
      <c r="S19" s="16">
        <f t="shared" si="4"/>
        <v>0</v>
      </c>
      <c r="T19" s="16">
        <f t="shared" si="3"/>
        <v>6332.17</v>
      </c>
    </row>
    <row r="20" spans="1:25" ht="15" thickBot="1">
      <c r="A20" s="4"/>
      <c r="B20" s="4"/>
      <c r="C20" s="4"/>
      <c r="D20" s="4"/>
      <c r="E20" s="4" t="s">
        <v>16</v>
      </c>
      <c r="F20" s="4"/>
      <c r="G20" s="4"/>
      <c r="H20" s="16">
        <f>ROUND(H13+H19,5)</f>
        <v>4534.5200000000004</v>
      </c>
      <c r="I20" s="16">
        <f t="shared" ref="I20:S20" si="5">ROUND(I13+I19,5)</f>
        <v>0</v>
      </c>
      <c r="J20" s="16">
        <f t="shared" si="5"/>
        <v>0</v>
      </c>
      <c r="K20" s="16">
        <f t="shared" si="5"/>
        <v>897.65</v>
      </c>
      <c r="L20" s="16">
        <f t="shared" si="5"/>
        <v>0</v>
      </c>
      <c r="M20" s="16">
        <f t="shared" si="5"/>
        <v>900</v>
      </c>
      <c r="N20" s="16">
        <f t="shared" si="5"/>
        <v>0</v>
      </c>
      <c r="O20" s="16">
        <f t="shared" si="5"/>
        <v>0</v>
      </c>
      <c r="P20" s="16">
        <f t="shared" si="5"/>
        <v>0</v>
      </c>
      <c r="Q20" s="16">
        <f t="shared" si="5"/>
        <v>0</v>
      </c>
      <c r="R20" s="16">
        <f t="shared" si="5"/>
        <v>0</v>
      </c>
      <c r="S20" s="16">
        <f t="shared" si="5"/>
        <v>0</v>
      </c>
      <c r="T20" s="16">
        <f t="shared" si="3"/>
        <v>6332.17</v>
      </c>
    </row>
    <row r="21" spans="1:25" ht="15" thickBot="1">
      <c r="A21" s="4"/>
      <c r="B21" s="4"/>
      <c r="C21" s="4"/>
      <c r="D21" s="4" t="s">
        <v>17</v>
      </c>
      <c r="E21" s="4"/>
      <c r="F21" s="4"/>
      <c r="G21" s="4"/>
      <c r="H21" s="16">
        <f>ROUND(H12+H20,5)</f>
        <v>4534.5200000000004</v>
      </c>
      <c r="I21" s="16">
        <f t="shared" ref="I21:S21" si="6">ROUND(I12+I20,5)</f>
        <v>0</v>
      </c>
      <c r="J21" s="16">
        <f t="shared" si="6"/>
        <v>0</v>
      </c>
      <c r="K21" s="16">
        <f t="shared" si="6"/>
        <v>897.65</v>
      </c>
      <c r="L21" s="16">
        <f t="shared" si="6"/>
        <v>0</v>
      </c>
      <c r="M21" s="16">
        <f t="shared" si="6"/>
        <v>900</v>
      </c>
      <c r="N21" s="16">
        <f t="shared" si="6"/>
        <v>0</v>
      </c>
      <c r="O21" s="16">
        <f t="shared" si="6"/>
        <v>0</v>
      </c>
      <c r="P21" s="16">
        <f t="shared" si="6"/>
        <v>0</v>
      </c>
      <c r="Q21" s="16">
        <f t="shared" si="6"/>
        <v>0</v>
      </c>
      <c r="R21" s="16">
        <f t="shared" si="6"/>
        <v>0</v>
      </c>
      <c r="S21" s="16">
        <f t="shared" si="6"/>
        <v>0</v>
      </c>
      <c r="T21" s="16">
        <f t="shared" si="3"/>
        <v>6332.17</v>
      </c>
    </row>
    <row r="22" spans="1:25" s="18" customFormat="1" ht="17.5" customHeight="1" thickBot="1">
      <c r="A22" s="4"/>
      <c r="B22" s="4"/>
      <c r="C22" s="4"/>
      <c r="D22" s="4"/>
      <c r="E22" s="4"/>
      <c r="F22" s="4"/>
      <c r="G22" s="65" t="s">
        <v>142</v>
      </c>
      <c r="H22" s="32">
        <f>H11+H21</f>
        <v>141643.44999999998</v>
      </c>
      <c r="I22" s="32">
        <f t="shared" ref="I22:T22" si="7">I11+I21</f>
        <v>-4012.18</v>
      </c>
      <c r="J22" s="32">
        <f t="shared" si="7"/>
        <v>71980.22</v>
      </c>
      <c r="K22" s="32">
        <f t="shared" si="7"/>
        <v>3658.03</v>
      </c>
      <c r="L22" s="32">
        <f t="shared" si="7"/>
        <v>16915.900000000001</v>
      </c>
      <c r="M22" s="32">
        <f t="shared" si="7"/>
        <v>-9387.44</v>
      </c>
      <c r="N22" s="32">
        <f t="shared" si="7"/>
        <v>-36207.980000000003</v>
      </c>
      <c r="O22" s="32">
        <f t="shared" si="7"/>
        <v>4685</v>
      </c>
      <c r="P22" s="32">
        <f t="shared" si="7"/>
        <v>-30.28</v>
      </c>
      <c r="Q22" s="32">
        <f t="shared" si="7"/>
        <v>-2409.58</v>
      </c>
      <c r="R22" s="32">
        <f t="shared" si="7"/>
        <v>419.36</v>
      </c>
      <c r="S22" s="32">
        <f t="shared" si="7"/>
        <v>-480</v>
      </c>
      <c r="T22" s="67">
        <f t="shared" si="7"/>
        <v>186774.5</v>
      </c>
    </row>
    <row r="23" spans="1:25" ht="15" thickTop="1"/>
    <row r="25" spans="1:25">
      <c r="T25" s="57"/>
      <c r="U25" s="51"/>
      <c r="V25" s="51"/>
      <c r="W25" s="37"/>
      <c r="X25" s="51"/>
      <c r="Y25" s="58"/>
    </row>
    <row r="26" spans="1:25">
      <c r="P26" s="36"/>
      <c r="Q26" s="36"/>
      <c r="R26" s="37"/>
      <c r="S26" s="36"/>
      <c r="T26" s="57"/>
      <c r="U26" s="59"/>
      <c r="V26" s="59"/>
      <c r="W26" s="59"/>
      <c r="X26" s="60"/>
      <c r="Y26" s="58"/>
    </row>
    <row r="27" spans="1:25">
      <c r="P27" s="38"/>
      <c r="Q27" s="39"/>
      <c r="R27" s="39"/>
      <c r="S27" s="40"/>
      <c r="T27" s="57"/>
      <c r="U27" s="37"/>
      <c r="V27" s="37"/>
      <c r="W27" s="42"/>
      <c r="X27" s="61"/>
      <c r="Y27" s="58"/>
    </row>
    <row r="28" spans="1:25">
      <c r="P28" s="41" t="s">
        <v>128</v>
      </c>
      <c r="Q28" s="37"/>
      <c r="R28" s="42"/>
      <c r="S28" s="43">
        <v>141643.45000000001</v>
      </c>
      <c r="T28" s="57"/>
      <c r="U28" s="37"/>
      <c r="V28" s="37"/>
      <c r="W28" s="37"/>
      <c r="X28" s="60"/>
      <c r="Y28" s="58"/>
    </row>
    <row r="29" spans="1:25">
      <c r="P29" s="41"/>
      <c r="Q29" s="37"/>
      <c r="R29" s="37"/>
      <c r="S29" s="44"/>
      <c r="T29" s="57"/>
      <c r="U29" s="37"/>
      <c r="V29" s="37"/>
      <c r="W29" s="37"/>
      <c r="X29" s="60"/>
      <c r="Y29" s="58"/>
    </row>
    <row r="30" spans="1:25">
      <c r="P30" s="41" t="s">
        <v>129</v>
      </c>
      <c r="Q30" s="37"/>
      <c r="R30" s="37"/>
      <c r="S30" s="44"/>
      <c r="T30" s="57"/>
      <c r="U30" s="46"/>
      <c r="V30" s="46"/>
      <c r="W30" s="46"/>
      <c r="X30" s="62"/>
      <c r="Y30" s="58"/>
    </row>
    <row r="31" spans="1:25">
      <c r="P31" s="45" t="s">
        <v>130</v>
      </c>
      <c r="Q31" s="46"/>
      <c r="R31" s="46"/>
      <c r="S31" s="47">
        <v>71980.22</v>
      </c>
      <c r="T31" s="57"/>
      <c r="U31" s="46"/>
      <c r="V31" s="46"/>
      <c r="W31" s="46"/>
      <c r="X31" s="62"/>
      <c r="Y31" s="58"/>
    </row>
    <row r="32" spans="1:25">
      <c r="P32" s="45" t="s">
        <v>19</v>
      </c>
      <c r="Q32" s="46"/>
      <c r="R32" s="46"/>
      <c r="S32" s="47">
        <v>3658.03</v>
      </c>
      <c r="T32" s="57"/>
      <c r="U32" s="46"/>
      <c r="V32" s="46"/>
      <c r="W32" s="46"/>
      <c r="X32" s="62"/>
      <c r="Y32" s="58"/>
    </row>
    <row r="33" spans="16:25">
      <c r="P33" s="45" t="s">
        <v>131</v>
      </c>
      <c r="Q33" s="46"/>
      <c r="R33" s="46"/>
      <c r="S33" s="47">
        <v>16915.900000000001</v>
      </c>
      <c r="T33" s="57"/>
      <c r="U33" s="46"/>
      <c r="V33" s="46"/>
      <c r="W33" s="46"/>
      <c r="X33" s="62"/>
      <c r="Y33" s="58"/>
    </row>
    <row r="34" spans="16:25">
      <c r="P34" s="45" t="s">
        <v>132</v>
      </c>
      <c r="Q34" s="46"/>
      <c r="R34" s="46"/>
      <c r="S34" s="47">
        <v>4685</v>
      </c>
      <c r="T34" s="57"/>
      <c r="U34" s="46"/>
      <c r="V34" s="46"/>
      <c r="W34" s="46"/>
      <c r="X34" s="62"/>
      <c r="Y34" s="58"/>
    </row>
    <row r="35" spans="16:25">
      <c r="P35" s="45" t="s">
        <v>133</v>
      </c>
      <c r="Q35" s="46"/>
      <c r="R35" s="46"/>
      <c r="S35" s="47">
        <v>419.36</v>
      </c>
      <c r="T35" s="57"/>
      <c r="U35" s="46"/>
      <c r="V35" s="46"/>
      <c r="W35" s="46"/>
      <c r="X35" s="63"/>
      <c r="Y35" s="58"/>
    </row>
    <row r="36" spans="16:25">
      <c r="P36" s="45" t="s">
        <v>134</v>
      </c>
      <c r="Q36" s="46"/>
      <c r="R36" s="46"/>
      <c r="S36" s="48">
        <v>-36207.980000000003</v>
      </c>
      <c r="T36" s="57"/>
      <c r="U36" s="46"/>
      <c r="V36" s="46"/>
      <c r="W36" s="46"/>
      <c r="X36" s="63"/>
      <c r="Y36" s="58"/>
    </row>
    <row r="37" spans="16:25">
      <c r="P37" s="45" t="s">
        <v>135</v>
      </c>
      <c r="Q37" s="46"/>
      <c r="R37" s="46"/>
      <c r="S37" s="48">
        <v>-9387.44</v>
      </c>
      <c r="T37" s="57"/>
      <c r="U37" s="46"/>
      <c r="V37" s="46"/>
      <c r="W37" s="46"/>
      <c r="X37" s="63"/>
      <c r="Y37" s="58"/>
    </row>
    <row r="38" spans="16:25">
      <c r="P38" s="45" t="s">
        <v>136</v>
      </c>
      <c r="Q38" s="46"/>
      <c r="R38" s="46"/>
      <c r="S38" s="48">
        <v>-480</v>
      </c>
      <c r="T38" s="57"/>
      <c r="U38" s="46"/>
      <c r="V38" s="46"/>
      <c r="W38" s="46"/>
      <c r="X38" s="63"/>
      <c r="Y38" s="58"/>
    </row>
    <row r="39" spans="16:25">
      <c r="P39" s="45" t="s">
        <v>137</v>
      </c>
      <c r="Q39" s="46"/>
      <c r="R39" s="46"/>
      <c r="S39" s="48">
        <v>-4012.18</v>
      </c>
      <c r="T39" s="57"/>
      <c r="U39" s="46"/>
      <c r="V39" s="46"/>
      <c r="W39" s="46"/>
      <c r="X39" s="63"/>
      <c r="Y39" s="58"/>
    </row>
    <row r="40" spans="16:25">
      <c r="P40" s="45" t="s">
        <v>138</v>
      </c>
      <c r="Q40" s="46"/>
      <c r="R40" s="46"/>
      <c r="S40" s="48">
        <v>-30.28</v>
      </c>
      <c r="T40" s="57"/>
      <c r="U40" s="46"/>
      <c r="V40" s="46"/>
      <c r="W40" s="46"/>
      <c r="X40" s="63"/>
      <c r="Y40" s="58"/>
    </row>
    <row r="41" spans="16:25">
      <c r="P41" s="45" t="s">
        <v>139</v>
      </c>
      <c r="Q41" s="46"/>
      <c r="R41" s="46"/>
      <c r="S41" s="48">
        <v>-2409.58</v>
      </c>
      <c r="T41" s="57"/>
      <c r="U41" s="37"/>
      <c r="V41" s="37"/>
      <c r="W41" s="37"/>
      <c r="X41" s="62"/>
      <c r="Y41" s="58"/>
    </row>
    <row r="42" spans="16:25">
      <c r="P42" s="41" t="s">
        <v>140</v>
      </c>
      <c r="Q42" s="37"/>
      <c r="R42" s="37"/>
      <c r="S42" s="47"/>
      <c r="T42" s="57"/>
      <c r="U42" s="37"/>
      <c r="V42" s="37"/>
      <c r="W42" s="37"/>
      <c r="X42" s="64"/>
      <c r="Y42" s="58"/>
    </row>
    <row r="43" spans="16:25">
      <c r="P43" s="41" t="s">
        <v>144</v>
      </c>
      <c r="Q43" s="37"/>
      <c r="R43" s="37"/>
      <c r="S43" s="49">
        <f>+SUM(S28:S42)</f>
        <v>186774.5</v>
      </c>
      <c r="T43" s="57"/>
      <c r="U43" s="51"/>
      <c r="V43" s="51"/>
      <c r="W43" s="51"/>
      <c r="X43" s="51"/>
      <c r="Y43" s="58"/>
    </row>
    <row r="44" spans="16:25">
      <c r="P44" s="50"/>
      <c r="Q44" s="51"/>
      <c r="R44" s="51"/>
      <c r="S44" s="52"/>
      <c r="T44" s="57"/>
      <c r="U44" s="51"/>
      <c r="V44" s="51"/>
      <c r="W44" s="37"/>
      <c r="X44" s="51"/>
      <c r="Y44" s="58"/>
    </row>
    <row r="45" spans="16:25">
      <c r="P45" s="50"/>
      <c r="Q45" s="51"/>
      <c r="R45" s="37"/>
      <c r="S45" s="52"/>
      <c r="T45" s="57"/>
      <c r="U45" s="51"/>
      <c r="V45" s="51"/>
      <c r="W45" s="37"/>
      <c r="X45" s="51"/>
      <c r="Y45" s="58"/>
    </row>
    <row r="46" spans="16:25">
      <c r="P46" s="53"/>
      <c r="Q46" s="54"/>
      <c r="R46" s="55"/>
      <c r="S46" s="56"/>
      <c r="T46" s="57"/>
      <c r="U46" s="57"/>
      <c r="V46" s="57"/>
      <c r="W46" s="57"/>
      <c r="X46" s="57"/>
      <c r="Y46" s="58"/>
    </row>
    <row r="47" spans="16:25">
      <c r="P47" s="57"/>
      <c r="Q47" s="57"/>
      <c r="R47" s="57"/>
      <c r="S47" s="57"/>
    </row>
    <row r="48" spans="16:25">
      <c r="P48" s="60"/>
      <c r="Q48" s="60"/>
      <c r="R48" s="60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workbookViewId="0">
      <selection activeCell="G10" sqref="G10"/>
    </sheetView>
  </sheetViews>
  <sheetFormatPr baseColWidth="10" defaultColWidth="8.83203125" defaultRowHeight="14" x14ac:dyDescent="0"/>
  <cols>
    <col min="1" max="1" width="0.5" style="19" customWidth="1"/>
    <col min="2" max="2" width="1.1640625" style="19" customWidth="1"/>
    <col min="3" max="3" width="1" style="19" customWidth="1"/>
    <col min="4" max="4" width="0.6640625" style="19" customWidth="1"/>
    <col min="5" max="6" width="1" style="19" customWidth="1"/>
    <col min="7" max="7" width="38.83203125" style="19" customWidth="1"/>
    <col min="8" max="8" width="11.83203125" style="19" bestFit="1" customWidth="1"/>
    <col min="9" max="9" width="10.1640625" style="20" bestFit="1" customWidth="1"/>
    <col min="10" max="10" width="7.83203125" style="19" bestFit="1" customWidth="1"/>
    <col min="11" max="11" width="26.5" style="19" customWidth="1"/>
    <col min="12" max="12" width="37" style="19" customWidth="1"/>
    <col min="13" max="13" width="21.5" style="20" customWidth="1"/>
    <col min="14" max="15" width="9.1640625" style="19" bestFit="1" customWidth="1"/>
    <col min="16" max="16" width="8.83203125" style="19" bestFit="1" customWidth="1"/>
    <col min="17" max="16384" width="8.83203125" style="8"/>
  </cols>
  <sheetData>
    <row r="1" spans="1:16" s="3" customFormat="1" ht="15" thickBot="1">
      <c r="A1" s="1"/>
      <c r="B1" s="1"/>
      <c r="C1" s="1"/>
      <c r="D1" s="1"/>
      <c r="E1" s="1"/>
      <c r="F1" s="1"/>
      <c r="G1" s="1"/>
      <c r="H1" s="2" t="s">
        <v>23</v>
      </c>
      <c r="I1" s="2" t="s">
        <v>24</v>
      </c>
      <c r="J1" s="2" t="s">
        <v>25</v>
      </c>
      <c r="K1" s="2" t="s">
        <v>26</v>
      </c>
      <c r="L1" s="2" t="s">
        <v>27</v>
      </c>
      <c r="M1" s="2" t="s">
        <v>28</v>
      </c>
      <c r="N1" s="2" t="s">
        <v>29</v>
      </c>
      <c r="O1" s="2" t="s">
        <v>30</v>
      </c>
      <c r="P1" s="2" t="s">
        <v>31</v>
      </c>
    </row>
    <row r="2" spans="1:16" ht="15" thickTop="1">
      <c r="A2" s="4"/>
      <c r="B2" s="4" t="s">
        <v>0</v>
      </c>
      <c r="C2" s="4"/>
      <c r="D2" s="4"/>
      <c r="E2" s="4"/>
      <c r="F2" s="4"/>
      <c r="G2" s="4"/>
      <c r="H2" s="4"/>
      <c r="I2" s="5"/>
      <c r="J2" s="4"/>
      <c r="K2" s="4"/>
      <c r="L2" s="4"/>
      <c r="M2" s="6"/>
      <c r="N2" s="7"/>
      <c r="O2" s="7"/>
      <c r="P2" s="7"/>
    </row>
    <row r="3" spans="1:16">
      <c r="A3" s="4"/>
      <c r="B3" s="4"/>
      <c r="C3" s="4"/>
      <c r="D3" s="4" t="s">
        <v>1</v>
      </c>
      <c r="E3" s="4"/>
      <c r="F3" s="4"/>
      <c r="G3" s="4"/>
      <c r="H3" s="4"/>
      <c r="I3" s="5"/>
      <c r="J3" s="4"/>
      <c r="K3" s="4"/>
      <c r="L3" s="4"/>
      <c r="M3" s="6"/>
      <c r="N3" s="7"/>
      <c r="O3" s="7"/>
      <c r="P3" s="7"/>
    </row>
    <row r="4" spans="1:16">
      <c r="A4" s="4"/>
      <c r="B4" s="4"/>
      <c r="C4" s="4"/>
      <c r="D4" s="4"/>
      <c r="E4" s="4" t="s">
        <v>2</v>
      </c>
      <c r="F4" s="4"/>
      <c r="G4" s="4"/>
      <c r="H4" s="4"/>
      <c r="I4" s="5"/>
      <c r="J4" s="4"/>
      <c r="K4" s="4"/>
      <c r="L4" s="4"/>
      <c r="M4" s="6"/>
      <c r="N4" s="7"/>
      <c r="O4" s="7"/>
      <c r="P4" s="7"/>
    </row>
    <row r="5" spans="1:16">
      <c r="A5" s="4"/>
      <c r="B5" s="4"/>
      <c r="C5" s="4"/>
      <c r="D5" s="4"/>
      <c r="E5" s="4"/>
      <c r="F5" s="4" t="s">
        <v>3</v>
      </c>
      <c r="G5" s="4"/>
      <c r="H5" s="4"/>
      <c r="I5" s="5"/>
      <c r="J5" s="4"/>
      <c r="K5" s="4"/>
      <c r="L5" s="4"/>
      <c r="M5" s="6"/>
      <c r="N5" s="7"/>
      <c r="O5" s="7"/>
      <c r="P5" s="7"/>
    </row>
    <row r="6" spans="1:16">
      <c r="A6" s="9"/>
      <c r="B6" s="9"/>
      <c r="C6" s="9"/>
      <c r="D6" s="9"/>
      <c r="E6" s="9"/>
      <c r="F6" s="9"/>
      <c r="G6" s="9"/>
      <c r="H6" s="9" t="s">
        <v>32</v>
      </c>
      <c r="I6" s="10">
        <v>42009</v>
      </c>
      <c r="J6" s="9" t="s">
        <v>33</v>
      </c>
      <c r="K6" s="9" t="s">
        <v>34</v>
      </c>
      <c r="L6" s="9" t="s">
        <v>35</v>
      </c>
      <c r="M6" s="11" t="s">
        <v>18</v>
      </c>
      <c r="N6" s="12"/>
      <c r="O6" s="12">
        <v>75</v>
      </c>
      <c r="P6" s="12">
        <v>75</v>
      </c>
    </row>
    <row r="7" spans="1:16">
      <c r="A7" s="9"/>
      <c r="B7" s="9"/>
      <c r="C7" s="9"/>
      <c r="D7" s="9"/>
      <c r="E7" s="9"/>
      <c r="F7" s="9"/>
      <c r="G7" s="9"/>
      <c r="H7" s="9" t="s">
        <v>32</v>
      </c>
      <c r="I7" s="10">
        <v>42009</v>
      </c>
      <c r="J7" s="9" t="s">
        <v>36</v>
      </c>
      <c r="K7" s="9" t="s">
        <v>37</v>
      </c>
      <c r="L7" s="9" t="s">
        <v>35</v>
      </c>
      <c r="M7" s="11" t="s">
        <v>18</v>
      </c>
      <c r="N7" s="12"/>
      <c r="O7" s="12">
        <v>1000</v>
      </c>
      <c r="P7" s="12">
        <v>1075</v>
      </c>
    </row>
    <row r="8" spans="1:16">
      <c r="A8" s="9"/>
      <c r="B8" s="9"/>
      <c r="C8" s="9"/>
      <c r="D8" s="9"/>
      <c r="E8" s="9"/>
      <c r="F8" s="9"/>
      <c r="G8" s="9"/>
      <c r="H8" s="9" t="s">
        <v>32</v>
      </c>
      <c r="I8" s="10">
        <v>42009</v>
      </c>
      <c r="J8" s="9"/>
      <c r="K8" s="9" t="s">
        <v>38</v>
      </c>
      <c r="L8" s="9" t="s">
        <v>35</v>
      </c>
      <c r="M8" s="11" t="s">
        <v>18</v>
      </c>
      <c r="N8" s="12"/>
      <c r="O8" s="12">
        <v>75</v>
      </c>
      <c r="P8" s="12">
        <v>1150</v>
      </c>
    </row>
    <row r="9" spans="1:16">
      <c r="A9" s="9"/>
      <c r="B9" s="9"/>
      <c r="C9" s="9"/>
      <c r="D9" s="9"/>
      <c r="E9" s="9"/>
      <c r="F9" s="9"/>
      <c r="G9" s="9"/>
      <c r="H9" s="9" t="s">
        <v>32</v>
      </c>
      <c r="I9" s="10">
        <v>42009</v>
      </c>
      <c r="J9" s="9"/>
      <c r="K9" s="9" t="s">
        <v>39</v>
      </c>
      <c r="L9" s="9" t="s">
        <v>35</v>
      </c>
      <c r="M9" s="11" t="s">
        <v>18</v>
      </c>
      <c r="N9" s="12"/>
      <c r="O9" s="12">
        <v>250</v>
      </c>
      <c r="P9" s="12">
        <v>1400</v>
      </c>
    </row>
    <row r="10" spans="1:16">
      <c r="A10" s="9"/>
      <c r="B10" s="9"/>
      <c r="C10" s="9"/>
      <c r="D10" s="9"/>
      <c r="E10" s="9"/>
      <c r="F10" s="9"/>
      <c r="G10" s="9"/>
      <c r="H10" s="9" t="s">
        <v>32</v>
      </c>
      <c r="I10" s="10">
        <v>42009</v>
      </c>
      <c r="J10" s="9"/>
      <c r="K10" s="9" t="s">
        <v>40</v>
      </c>
      <c r="L10" s="9" t="s">
        <v>35</v>
      </c>
      <c r="M10" s="11" t="s">
        <v>18</v>
      </c>
      <c r="N10" s="12"/>
      <c r="O10" s="12">
        <v>1000</v>
      </c>
      <c r="P10" s="12">
        <v>2400</v>
      </c>
    </row>
    <row r="11" spans="1:16">
      <c r="A11" s="9"/>
      <c r="B11" s="9"/>
      <c r="C11" s="9"/>
      <c r="D11" s="9"/>
      <c r="E11" s="9"/>
      <c r="F11" s="9"/>
      <c r="G11" s="9"/>
      <c r="H11" s="9" t="s">
        <v>32</v>
      </c>
      <c r="I11" s="10">
        <v>42009</v>
      </c>
      <c r="J11" s="9"/>
      <c r="K11" s="9" t="s">
        <v>41</v>
      </c>
      <c r="L11" s="9" t="s">
        <v>35</v>
      </c>
      <c r="M11" s="11" t="s">
        <v>18</v>
      </c>
      <c r="N11" s="12"/>
      <c r="O11" s="12">
        <v>75</v>
      </c>
      <c r="P11" s="12">
        <v>2475</v>
      </c>
    </row>
    <row r="12" spans="1:16">
      <c r="A12" s="9"/>
      <c r="B12" s="9"/>
      <c r="C12" s="9"/>
      <c r="D12" s="9"/>
      <c r="E12" s="9"/>
      <c r="F12" s="9"/>
      <c r="G12" s="9"/>
      <c r="H12" s="9" t="s">
        <v>32</v>
      </c>
      <c r="I12" s="10">
        <v>42010</v>
      </c>
      <c r="J12" s="9" t="s">
        <v>42</v>
      </c>
      <c r="K12" s="9" t="s">
        <v>43</v>
      </c>
      <c r="L12" s="9" t="s">
        <v>35</v>
      </c>
      <c r="M12" s="11" t="s">
        <v>18</v>
      </c>
      <c r="N12" s="12"/>
      <c r="O12" s="12">
        <v>500</v>
      </c>
      <c r="P12" s="12">
        <v>2975</v>
      </c>
    </row>
    <row r="13" spans="1:16">
      <c r="A13" s="9"/>
      <c r="B13" s="9"/>
      <c r="C13" s="9"/>
      <c r="D13" s="9"/>
      <c r="E13" s="9"/>
      <c r="F13" s="9"/>
      <c r="G13" s="9"/>
      <c r="H13" s="9" t="s">
        <v>32</v>
      </c>
      <c r="I13" s="10">
        <v>42012</v>
      </c>
      <c r="J13" s="9" t="s">
        <v>44</v>
      </c>
      <c r="K13" s="9" t="s">
        <v>45</v>
      </c>
      <c r="L13" s="9" t="s">
        <v>35</v>
      </c>
      <c r="M13" s="11" t="s">
        <v>18</v>
      </c>
      <c r="N13" s="12"/>
      <c r="O13" s="12">
        <v>1000</v>
      </c>
      <c r="P13" s="12">
        <v>3975</v>
      </c>
    </row>
    <row r="14" spans="1:16">
      <c r="A14" s="9"/>
      <c r="B14" s="9"/>
      <c r="C14" s="9"/>
      <c r="D14" s="9"/>
      <c r="E14" s="9"/>
      <c r="F14" s="9"/>
      <c r="G14" s="9"/>
      <c r="H14" s="9" t="s">
        <v>32</v>
      </c>
      <c r="I14" s="10">
        <v>42016</v>
      </c>
      <c r="J14" s="9" t="s">
        <v>46</v>
      </c>
      <c r="K14" s="9" t="s">
        <v>47</v>
      </c>
      <c r="L14" s="9" t="s">
        <v>35</v>
      </c>
      <c r="M14" s="11" t="s">
        <v>18</v>
      </c>
      <c r="N14" s="12"/>
      <c r="O14" s="12">
        <v>250</v>
      </c>
      <c r="P14" s="12">
        <v>4225</v>
      </c>
    </row>
    <row r="15" spans="1:16">
      <c r="A15" s="9"/>
      <c r="B15" s="9"/>
      <c r="C15" s="9"/>
      <c r="D15" s="9"/>
      <c r="E15" s="9"/>
      <c r="F15" s="9"/>
      <c r="G15" s="9"/>
      <c r="H15" s="9" t="s">
        <v>32</v>
      </c>
      <c r="I15" s="10">
        <v>42016</v>
      </c>
      <c r="J15" s="9" t="s">
        <v>48</v>
      </c>
      <c r="K15" s="9" t="s">
        <v>49</v>
      </c>
      <c r="L15" s="9" t="s">
        <v>35</v>
      </c>
      <c r="M15" s="11" t="s">
        <v>18</v>
      </c>
      <c r="N15" s="12"/>
      <c r="O15" s="12">
        <v>500</v>
      </c>
      <c r="P15" s="12">
        <v>4725</v>
      </c>
    </row>
    <row r="16" spans="1:16">
      <c r="A16" s="9"/>
      <c r="B16" s="9"/>
      <c r="C16" s="9"/>
      <c r="D16" s="9"/>
      <c r="E16" s="9"/>
      <c r="F16" s="9"/>
      <c r="G16" s="9"/>
      <c r="H16" s="9" t="s">
        <v>50</v>
      </c>
      <c r="I16" s="10">
        <v>42016</v>
      </c>
      <c r="J16" s="9" t="s">
        <v>51</v>
      </c>
      <c r="K16" s="9"/>
      <c r="L16" s="9" t="s">
        <v>52</v>
      </c>
      <c r="M16" s="11" t="s">
        <v>18</v>
      </c>
      <c r="N16" s="12"/>
      <c r="O16" s="12">
        <v>1000</v>
      </c>
      <c r="P16" s="12">
        <v>5725</v>
      </c>
    </row>
    <row r="17" spans="1:16">
      <c r="A17" s="9"/>
      <c r="B17" s="9"/>
      <c r="C17" s="9"/>
      <c r="D17" s="9"/>
      <c r="E17" s="9"/>
      <c r="F17" s="9"/>
      <c r="G17" s="9"/>
      <c r="H17" s="9" t="s">
        <v>32</v>
      </c>
      <c r="I17" s="10">
        <v>42025</v>
      </c>
      <c r="J17" s="9" t="s">
        <v>53</v>
      </c>
      <c r="K17" s="9" t="s">
        <v>54</v>
      </c>
      <c r="L17" s="9" t="s">
        <v>35</v>
      </c>
      <c r="M17" s="11" t="s">
        <v>18</v>
      </c>
      <c r="N17" s="12"/>
      <c r="O17" s="12">
        <v>1000</v>
      </c>
      <c r="P17" s="12">
        <v>6725</v>
      </c>
    </row>
    <row r="18" spans="1:16">
      <c r="A18" s="9"/>
      <c r="B18" s="9"/>
      <c r="C18" s="9"/>
      <c r="D18" s="9"/>
      <c r="E18" s="9"/>
      <c r="F18" s="9"/>
      <c r="G18" s="9"/>
      <c r="H18" s="9" t="s">
        <v>32</v>
      </c>
      <c r="I18" s="10">
        <v>42025</v>
      </c>
      <c r="J18" s="9" t="s">
        <v>55</v>
      </c>
      <c r="K18" s="9" t="s">
        <v>56</v>
      </c>
      <c r="L18" s="9" t="s">
        <v>35</v>
      </c>
      <c r="M18" s="11" t="s">
        <v>18</v>
      </c>
      <c r="N18" s="12"/>
      <c r="O18" s="12">
        <v>1000</v>
      </c>
      <c r="P18" s="12">
        <v>7725</v>
      </c>
    </row>
    <row r="19" spans="1:16">
      <c r="A19" s="9"/>
      <c r="B19" s="9"/>
      <c r="C19" s="9"/>
      <c r="D19" s="9"/>
      <c r="E19" s="9"/>
      <c r="F19" s="9"/>
      <c r="G19" s="9"/>
      <c r="H19" s="9" t="s">
        <v>32</v>
      </c>
      <c r="I19" s="10">
        <v>42025</v>
      </c>
      <c r="J19" s="9"/>
      <c r="K19" s="9" t="s">
        <v>57</v>
      </c>
      <c r="L19" s="9" t="s">
        <v>58</v>
      </c>
      <c r="M19" s="11" t="s">
        <v>18</v>
      </c>
      <c r="N19" s="12"/>
      <c r="O19" s="12">
        <v>750</v>
      </c>
      <c r="P19" s="12">
        <v>8475</v>
      </c>
    </row>
    <row r="20" spans="1:16">
      <c r="A20" s="9"/>
      <c r="B20" s="9"/>
      <c r="C20" s="9"/>
      <c r="D20" s="9"/>
      <c r="E20" s="9"/>
      <c r="F20" s="9"/>
      <c r="G20" s="9"/>
      <c r="H20" s="9" t="s">
        <v>32</v>
      </c>
      <c r="I20" s="10">
        <v>42031</v>
      </c>
      <c r="J20" s="9" t="s">
        <v>59</v>
      </c>
      <c r="K20" s="9" t="s">
        <v>60</v>
      </c>
      <c r="L20" s="9" t="s">
        <v>35</v>
      </c>
      <c r="M20" s="11" t="s">
        <v>18</v>
      </c>
      <c r="N20" s="12"/>
      <c r="O20" s="12">
        <v>250</v>
      </c>
      <c r="P20" s="12">
        <v>8725</v>
      </c>
    </row>
    <row r="21" spans="1:16" ht="15" thickBot="1">
      <c r="A21" s="9"/>
      <c r="B21" s="9"/>
      <c r="C21" s="9"/>
      <c r="D21" s="9"/>
      <c r="E21" s="9"/>
      <c r="F21" s="9"/>
      <c r="G21" s="9"/>
      <c r="H21" s="9" t="s">
        <v>32</v>
      </c>
      <c r="I21" s="10">
        <v>42031</v>
      </c>
      <c r="J21" s="9" t="s">
        <v>61</v>
      </c>
      <c r="K21" s="9" t="s">
        <v>62</v>
      </c>
      <c r="L21" s="9" t="s">
        <v>35</v>
      </c>
      <c r="M21" s="11" t="s">
        <v>18</v>
      </c>
      <c r="N21" s="13"/>
      <c r="O21" s="13">
        <v>500</v>
      </c>
      <c r="P21" s="13">
        <v>9225</v>
      </c>
    </row>
    <row r="22" spans="1:16">
      <c r="A22" s="9"/>
      <c r="B22" s="9"/>
      <c r="C22" s="9"/>
      <c r="D22" s="9"/>
      <c r="E22" s="9"/>
      <c r="F22" s="9" t="s">
        <v>63</v>
      </c>
      <c r="G22" s="9"/>
      <c r="H22" s="9"/>
      <c r="I22" s="10"/>
      <c r="J22" s="9"/>
      <c r="K22" s="9"/>
      <c r="L22" s="9"/>
      <c r="M22" s="11"/>
      <c r="N22" s="12">
        <f>ROUND(SUM(N5:N21),5)</f>
        <v>0</v>
      </c>
      <c r="O22" s="12">
        <f>ROUND(SUM(O5:O21),5)</f>
        <v>9225</v>
      </c>
      <c r="P22" s="12">
        <f>P21</f>
        <v>9225</v>
      </c>
    </row>
    <row r="23" spans="1:16" ht="30" customHeight="1">
      <c r="A23" s="4"/>
      <c r="B23" s="4"/>
      <c r="C23" s="4"/>
      <c r="D23" s="4"/>
      <c r="E23" s="4"/>
      <c r="F23" s="4" t="s">
        <v>4</v>
      </c>
      <c r="G23" s="4"/>
      <c r="H23" s="4"/>
      <c r="I23" s="5"/>
      <c r="J23" s="4"/>
      <c r="K23" s="4"/>
      <c r="L23" s="4"/>
      <c r="M23" s="6"/>
      <c r="N23" s="7"/>
      <c r="O23" s="7"/>
      <c r="P23" s="7"/>
    </row>
    <row r="24" spans="1:16" ht="15" thickBot="1">
      <c r="A24" s="14"/>
      <c r="B24" s="14"/>
      <c r="C24" s="14"/>
      <c r="D24" s="14"/>
      <c r="E24" s="14"/>
      <c r="F24" s="14"/>
      <c r="G24" s="14"/>
      <c r="H24" s="9" t="s">
        <v>50</v>
      </c>
      <c r="I24" s="10">
        <v>42010</v>
      </c>
      <c r="J24" s="9" t="s">
        <v>64</v>
      </c>
      <c r="K24" s="9"/>
      <c r="L24" s="9" t="s">
        <v>65</v>
      </c>
      <c r="M24" s="11" t="s">
        <v>21</v>
      </c>
      <c r="N24" s="15"/>
      <c r="O24" s="15">
        <v>75</v>
      </c>
      <c r="P24" s="15">
        <v>75</v>
      </c>
    </row>
    <row r="25" spans="1:16" ht="15" thickBot="1">
      <c r="A25" s="9"/>
      <c r="B25" s="9"/>
      <c r="C25" s="9"/>
      <c r="D25" s="9"/>
      <c r="E25" s="9"/>
      <c r="F25" s="9" t="s">
        <v>66</v>
      </c>
      <c r="G25" s="9"/>
      <c r="H25" s="9"/>
      <c r="I25" s="10"/>
      <c r="J25" s="9"/>
      <c r="K25" s="9"/>
      <c r="L25" s="9"/>
      <c r="M25" s="11"/>
      <c r="N25" s="16">
        <f>ROUND(SUM(N23:N24),5)</f>
        <v>0</v>
      </c>
      <c r="O25" s="16">
        <f>ROUND(SUM(O23:O24),5)</f>
        <v>75</v>
      </c>
      <c r="P25" s="16">
        <f>P24</f>
        <v>75</v>
      </c>
    </row>
    <row r="26" spans="1:16" ht="30" customHeight="1" thickBot="1">
      <c r="A26" s="9"/>
      <c r="B26" s="9"/>
      <c r="C26" s="9"/>
      <c r="D26" s="9"/>
      <c r="E26" s="9" t="s">
        <v>5</v>
      </c>
      <c r="F26" s="9"/>
      <c r="G26" s="9"/>
      <c r="H26" s="9"/>
      <c r="I26" s="10"/>
      <c r="J26" s="9"/>
      <c r="K26" s="9"/>
      <c r="L26" s="9"/>
      <c r="M26" s="11"/>
      <c r="N26" s="16">
        <f>ROUND(N22+N25,5)</f>
        <v>0</v>
      </c>
      <c r="O26" s="16">
        <f>ROUND(O22+O25,5)</f>
        <v>9300</v>
      </c>
      <c r="P26" s="16">
        <f>ROUND(P22+P25,5)</f>
        <v>9300</v>
      </c>
    </row>
    <row r="27" spans="1:16" ht="30" customHeight="1" thickBot="1">
      <c r="A27" s="9"/>
      <c r="B27" s="9"/>
      <c r="C27" s="9"/>
      <c r="D27" s="9" t="s">
        <v>6</v>
      </c>
      <c r="E27" s="9"/>
      <c r="F27" s="9"/>
      <c r="G27" s="9"/>
      <c r="H27" s="9"/>
      <c r="I27" s="10"/>
      <c r="J27" s="9"/>
      <c r="K27" s="9"/>
      <c r="L27" s="9"/>
      <c r="M27" s="11"/>
      <c r="N27" s="17">
        <f t="shared" ref="N27:P28" si="0">N26</f>
        <v>0</v>
      </c>
      <c r="O27" s="17">
        <f t="shared" si="0"/>
        <v>9300</v>
      </c>
      <c r="P27" s="17">
        <f t="shared" si="0"/>
        <v>9300</v>
      </c>
    </row>
    <row r="28" spans="1:16" ht="30" customHeight="1">
      <c r="A28" s="9"/>
      <c r="B28" s="9"/>
      <c r="C28" s="9" t="s">
        <v>7</v>
      </c>
      <c r="D28" s="9"/>
      <c r="E28" s="9"/>
      <c r="F28" s="9"/>
      <c r="G28" s="9"/>
      <c r="H28" s="9"/>
      <c r="I28" s="10"/>
      <c r="J28" s="9"/>
      <c r="K28" s="9"/>
      <c r="L28" s="9"/>
      <c r="M28" s="11"/>
      <c r="N28" s="12">
        <f t="shared" si="0"/>
        <v>0</v>
      </c>
      <c r="O28" s="12">
        <f t="shared" si="0"/>
        <v>9300</v>
      </c>
      <c r="P28" s="12">
        <f t="shared" si="0"/>
        <v>9300</v>
      </c>
    </row>
    <row r="29" spans="1:16" ht="30" customHeight="1">
      <c r="A29" s="4"/>
      <c r="B29" s="4"/>
      <c r="C29" s="4"/>
      <c r="D29" s="4" t="s">
        <v>8</v>
      </c>
      <c r="E29" s="4"/>
      <c r="F29" s="4"/>
      <c r="G29" s="4"/>
      <c r="H29" s="4"/>
      <c r="I29" s="5"/>
      <c r="J29" s="4"/>
      <c r="K29" s="4"/>
      <c r="L29" s="4"/>
      <c r="M29" s="6"/>
      <c r="N29" s="7"/>
      <c r="O29" s="7"/>
      <c r="P29" s="7"/>
    </row>
    <row r="30" spans="1:16">
      <c r="A30" s="4"/>
      <c r="B30" s="4"/>
      <c r="C30" s="4"/>
      <c r="D30" s="4"/>
      <c r="E30" s="4" t="s">
        <v>9</v>
      </c>
      <c r="F30" s="4"/>
      <c r="G30" s="4"/>
      <c r="H30" s="4"/>
      <c r="I30" s="5"/>
      <c r="J30" s="4"/>
      <c r="K30" s="4"/>
      <c r="L30" s="4"/>
      <c r="M30" s="6"/>
      <c r="N30" s="7"/>
      <c r="O30" s="7"/>
      <c r="P30" s="7"/>
    </row>
    <row r="31" spans="1:16">
      <c r="A31" s="4"/>
      <c r="B31" s="4"/>
      <c r="C31" s="4"/>
      <c r="D31" s="4"/>
      <c r="E31" s="4"/>
      <c r="F31" s="4" t="s">
        <v>10</v>
      </c>
      <c r="G31" s="4"/>
      <c r="H31" s="4"/>
      <c r="I31" s="5"/>
      <c r="J31" s="4"/>
      <c r="K31" s="4"/>
      <c r="L31" s="4"/>
      <c r="M31" s="6"/>
      <c r="N31" s="7"/>
      <c r="O31" s="7"/>
      <c r="P31" s="7"/>
    </row>
    <row r="32" spans="1:16">
      <c r="A32" s="4"/>
      <c r="B32" s="4"/>
      <c r="C32" s="4"/>
      <c r="D32" s="4"/>
      <c r="E32" s="4"/>
      <c r="F32" s="4"/>
      <c r="G32" s="4" t="s">
        <v>11</v>
      </c>
      <c r="H32" s="4"/>
      <c r="I32" s="5"/>
      <c r="J32" s="4"/>
      <c r="K32" s="4"/>
      <c r="L32" s="4"/>
      <c r="M32" s="6"/>
      <c r="N32" s="7"/>
      <c r="O32" s="7"/>
      <c r="P32" s="7"/>
    </row>
    <row r="33" spans="1:16">
      <c r="A33" s="9"/>
      <c r="B33" s="9"/>
      <c r="C33" s="9"/>
      <c r="D33" s="9"/>
      <c r="E33" s="9"/>
      <c r="F33" s="9"/>
      <c r="G33" s="9"/>
      <c r="H33" s="9" t="s">
        <v>50</v>
      </c>
      <c r="I33" s="10">
        <v>42005</v>
      </c>
      <c r="J33" s="9" t="s">
        <v>67</v>
      </c>
      <c r="K33" s="9"/>
      <c r="L33" s="9" t="s">
        <v>68</v>
      </c>
      <c r="M33" s="11" t="s">
        <v>18</v>
      </c>
      <c r="N33" s="12"/>
      <c r="O33" s="12">
        <v>3781.9</v>
      </c>
      <c r="P33" s="12">
        <v>-3781.9</v>
      </c>
    </row>
    <row r="34" spans="1:16">
      <c r="A34" s="9"/>
      <c r="B34" s="9"/>
      <c r="C34" s="9"/>
      <c r="D34" s="9"/>
      <c r="E34" s="9"/>
      <c r="F34" s="9"/>
      <c r="G34" s="9"/>
      <c r="H34" s="9" t="s">
        <v>50</v>
      </c>
      <c r="I34" s="10">
        <v>42005</v>
      </c>
      <c r="J34" s="9" t="s">
        <v>67</v>
      </c>
      <c r="K34" s="9"/>
      <c r="L34" s="9" t="s">
        <v>69</v>
      </c>
      <c r="M34" s="11" t="s">
        <v>18</v>
      </c>
      <c r="N34" s="12"/>
      <c r="O34" s="12">
        <v>289.32</v>
      </c>
      <c r="P34" s="12">
        <v>-4071.22</v>
      </c>
    </row>
    <row r="35" spans="1:16">
      <c r="A35" s="9"/>
      <c r="B35" s="9"/>
      <c r="C35" s="9"/>
      <c r="D35" s="9"/>
      <c r="E35" s="9"/>
      <c r="F35" s="9"/>
      <c r="G35" s="9"/>
      <c r="H35" s="9" t="s">
        <v>50</v>
      </c>
      <c r="I35" s="10">
        <v>42019</v>
      </c>
      <c r="J35" s="9" t="s">
        <v>70</v>
      </c>
      <c r="K35" s="9"/>
      <c r="L35" s="9" t="s">
        <v>71</v>
      </c>
      <c r="M35" s="11" t="s">
        <v>18</v>
      </c>
      <c r="N35" s="12">
        <v>2083.34</v>
      </c>
      <c r="O35" s="12"/>
      <c r="P35" s="12">
        <v>-1987.88</v>
      </c>
    </row>
    <row r="36" spans="1:16">
      <c r="A36" s="9"/>
      <c r="B36" s="9"/>
      <c r="C36" s="9"/>
      <c r="D36" s="9"/>
      <c r="E36" s="9"/>
      <c r="F36" s="9"/>
      <c r="G36" s="9"/>
      <c r="H36" s="9" t="s">
        <v>50</v>
      </c>
      <c r="I36" s="10">
        <v>42019</v>
      </c>
      <c r="J36" s="9" t="s">
        <v>70</v>
      </c>
      <c r="K36" s="9"/>
      <c r="L36" s="9" t="s">
        <v>72</v>
      </c>
      <c r="M36" s="11" t="s">
        <v>18</v>
      </c>
      <c r="N36" s="12">
        <v>288.55</v>
      </c>
      <c r="O36" s="12"/>
      <c r="P36" s="12">
        <v>-1699.33</v>
      </c>
    </row>
    <row r="37" spans="1:16">
      <c r="A37" s="9"/>
      <c r="B37" s="9"/>
      <c r="C37" s="9"/>
      <c r="D37" s="9"/>
      <c r="E37" s="9"/>
      <c r="F37" s="9"/>
      <c r="G37" s="9"/>
      <c r="H37" s="9" t="s">
        <v>50</v>
      </c>
      <c r="I37" s="10">
        <v>42035</v>
      </c>
      <c r="J37" s="9" t="s">
        <v>73</v>
      </c>
      <c r="K37" s="9"/>
      <c r="L37" s="9" t="s">
        <v>74</v>
      </c>
      <c r="M37" s="11" t="s">
        <v>18</v>
      </c>
      <c r="N37" s="12">
        <v>31.79</v>
      </c>
      <c r="O37" s="12"/>
      <c r="P37" s="12">
        <v>-1667.54</v>
      </c>
    </row>
    <row r="38" spans="1:16">
      <c r="A38" s="9"/>
      <c r="B38" s="9"/>
      <c r="C38" s="9"/>
      <c r="D38" s="9"/>
      <c r="E38" s="9"/>
      <c r="F38" s="9"/>
      <c r="G38" s="9"/>
      <c r="H38" s="9" t="s">
        <v>50</v>
      </c>
      <c r="I38" s="10">
        <v>42035</v>
      </c>
      <c r="J38" s="9" t="s">
        <v>75</v>
      </c>
      <c r="K38" s="9"/>
      <c r="L38" s="9" t="s">
        <v>76</v>
      </c>
      <c r="M38" s="11" t="s">
        <v>18</v>
      </c>
      <c r="N38" s="12">
        <v>3557.55</v>
      </c>
      <c r="O38" s="12"/>
      <c r="P38" s="12">
        <v>1890.01</v>
      </c>
    </row>
    <row r="39" spans="1:16">
      <c r="A39" s="9"/>
      <c r="B39" s="9"/>
      <c r="C39" s="9"/>
      <c r="D39" s="9"/>
      <c r="E39" s="9"/>
      <c r="F39" s="9"/>
      <c r="G39" s="9"/>
      <c r="H39" s="9" t="s">
        <v>50</v>
      </c>
      <c r="I39" s="10">
        <v>42035</v>
      </c>
      <c r="J39" s="9" t="s">
        <v>75</v>
      </c>
      <c r="K39" s="9"/>
      <c r="L39" s="9" t="s">
        <v>77</v>
      </c>
      <c r="M39" s="11" t="s">
        <v>18</v>
      </c>
      <c r="N39" s="12">
        <v>272.14999999999998</v>
      </c>
      <c r="O39" s="12"/>
      <c r="P39" s="12">
        <v>2162.16</v>
      </c>
    </row>
    <row r="40" spans="1:16">
      <c r="A40" s="9"/>
      <c r="B40" s="9"/>
      <c r="C40" s="9"/>
      <c r="D40" s="9"/>
      <c r="E40" s="9"/>
      <c r="F40" s="9"/>
      <c r="G40" s="9"/>
      <c r="H40" s="9" t="s">
        <v>50</v>
      </c>
      <c r="I40" s="10">
        <v>42035</v>
      </c>
      <c r="J40" s="9" t="s">
        <v>78</v>
      </c>
      <c r="K40" s="9"/>
      <c r="L40" s="9" t="s">
        <v>79</v>
      </c>
      <c r="M40" s="11" t="s">
        <v>18</v>
      </c>
      <c r="N40" s="12">
        <v>2083.34</v>
      </c>
      <c r="O40" s="12"/>
      <c r="P40" s="12">
        <v>4245.5</v>
      </c>
    </row>
    <row r="41" spans="1:16" ht="15" thickBot="1">
      <c r="A41" s="9"/>
      <c r="B41" s="9"/>
      <c r="C41" s="9"/>
      <c r="D41" s="9"/>
      <c r="E41" s="9"/>
      <c r="F41" s="9"/>
      <c r="G41" s="9"/>
      <c r="H41" s="9" t="s">
        <v>50</v>
      </c>
      <c r="I41" s="10">
        <v>42035</v>
      </c>
      <c r="J41" s="9" t="s">
        <v>78</v>
      </c>
      <c r="K41" s="9"/>
      <c r="L41" s="9" t="s">
        <v>80</v>
      </c>
      <c r="M41" s="11" t="s">
        <v>18</v>
      </c>
      <c r="N41" s="13">
        <v>288.54000000000002</v>
      </c>
      <c r="O41" s="13"/>
      <c r="P41" s="13">
        <v>4534.04</v>
      </c>
    </row>
    <row r="42" spans="1:16">
      <c r="A42" s="9"/>
      <c r="B42" s="9"/>
      <c r="C42" s="9"/>
      <c r="D42" s="9"/>
      <c r="E42" s="9"/>
      <c r="F42" s="9"/>
      <c r="G42" s="9" t="s">
        <v>81</v>
      </c>
      <c r="H42" s="9"/>
      <c r="I42" s="10"/>
      <c r="J42" s="9"/>
      <c r="K42" s="9"/>
      <c r="L42" s="9"/>
      <c r="M42" s="11"/>
      <c r="N42" s="12">
        <f>ROUND(SUM(N32:N41),5)</f>
        <v>8605.26</v>
      </c>
      <c r="O42" s="12">
        <f>ROUND(SUM(O32:O41),5)</f>
        <v>4071.22</v>
      </c>
      <c r="P42" s="12">
        <f>P41</f>
        <v>4534.04</v>
      </c>
    </row>
    <row r="43" spans="1:16" ht="30" customHeight="1">
      <c r="A43" s="4"/>
      <c r="B43" s="4"/>
      <c r="C43" s="4"/>
      <c r="D43" s="4"/>
      <c r="E43" s="4"/>
      <c r="F43" s="4"/>
      <c r="G43" s="4" t="s">
        <v>12</v>
      </c>
      <c r="H43" s="4"/>
      <c r="I43" s="5"/>
      <c r="J43" s="4"/>
      <c r="K43" s="4"/>
      <c r="L43" s="4"/>
      <c r="M43" s="6"/>
      <c r="N43" s="7"/>
      <c r="O43" s="7"/>
      <c r="P43" s="7"/>
    </row>
    <row r="44" spans="1:16">
      <c r="A44" s="9"/>
      <c r="B44" s="9"/>
      <c r="C44" s="9"/>
      <c r="D44" s="9"/>
      <c r="E44" s="9"/>
      <c r="F44" s="9"/>
      <c r="G44" s="9"/>
      <c r="H44" s="9" t="s">
        <v>82</v>
      </c>
      <c r="I44" s="10">
        <v>42006</v>
      </c>
      <c r="J44" s="9" t="s">
        <v>83</v>
      </c>
      <c r="K44" s="9" t="s">
        <v>84</v>
      </c>
      <c r="L44" s="9" t="s">
        <v>85</v>
      </c>
      <c r="M44" s="11" t="s">
        <v>20</v>
      </c>
      <c r="N44" s="12">
        <v>300</v>
      </c>
      <c r="O44" s="12"/>
      <c r="P44" s="12">
        <v>300</v>
      </c>
    </row>
    <row r="45" spans="1:16">
      <c r="A45" s="9"/>
      <c r="B45" s="9"/>
      <c r="C45" s="9"/>
      <c r="D45" s="9"/>
      <c r="E45" s="9"/>
      <c r="F45" s="9"/>
      <c r="G45" s="9"/>
      <c r="H45" s="9" t="s">
        <v>82</v>
      </c>
      <c r="I45" s="10">
        <v>42020</v>
      </c>
      <c r="J45" s="9" t="s">
        <v>86</v>
      </c>
      <c r="K45" s="9" t="s">
        <v>84</v>
      </c>
      <c r="L45" s="9" t="s">
        <v>87</v>
      </c>
      <c r="M45" s="11" t="s">
        <v>20</v>
      </c>
      <c r="N45" s="12">
        <v>300</v>
      </c>
      <c r="O45" s="12"/>
      <c r="P45" s="12">
        <v>600</v>
      </c>
    </row>
    <row r="46" spans="1:16" ht="15" thickBot="1">
      <c r="A46" s="9"/>
      <c r="B46" s="9"/>
      <c r="C46" s="9"/>
      <c r="D46" s="9"/>
      <c r="E46" s="9"/>
      <c r="F46" s="9"/>
      <c r="G46" s="9"/>
      <c r="H46" s="9" t="s">
        <v>82</v>
      </c>
      <c r="I46" s="10">
        <v>42034</v>
      </c>
      <c r="J46" s="9" t="s">
        <v>88</v>
      </c>
      <c r="K46" s="9" t="s">
        <v>84</v>
      </c>
      <c r="L46" s="9" t="s">
        <v>89</v>
      </c>
      <c r="M46" s="11" t="s">
        <v>20</v>
      </c>
      <c r="N46" s="13">
        <v>300</v>
      </c>
      <c r="O46" s="13"/>
      <c r="P46" s="13">
        <v>900</v>
      </c>
    </row>
    <row r="47" spans="1:16">
      <c r="A47" s="9"/>
      <c r="B47" s="9"/>
      <c r="C47" s="9"/>
      <c r="D47" s="9"/>
      <c r="E47" s="9"/>
      <c r="F47" s="9"/>
      <c r="G47" s="9" t="s">
        <v>90</v>
      </c>
      <c r="H47" s="9"/>
      <c r="I47" s="10"/>
      <c r="J47" s="9"/>
      <c r="K47" s="9"/>
      <c r="L47" s="9"/>
      <c r="M47" s="11"/>
      <c r="N47" s="12">
        <f>ROUND(SUM(N43:N46),5)</f>
        <v>900</v>
      </c>
      <c r="O47" s="12">
        <f>ROUND(SUM(O43:O46),5)</f>
        <v>0</v>
      </c>
      <c r="P47" s="12">
        <f>P46</f>
        <v>900</v>
      </c>
    </row>
    <row r="48" spans="1:16" ht="30" customHeight="1">
      <c r="A48" s="4"/>
      <c r="B48" s="4"/>
      <c r="C48" s="4"/>
      <c r="D48" s="4"/>
      <c r="E48" s="4"/>
      <c r="F48" s="4"/>
      <c r="G48" s="4" t="s">
        <v>13</v>
      </c>
      <c r="H48" s="4"/>
      <c r="I48" s="5"/>
      <c r="J48" s="4"/>
      <c r="K48" s="4"/>
      <c r="L48" s="4"/>
      <c r="M48" s="6"/>
      <c r="N48" s="7"/>
      <c r="O48" s="7"/>
      <c r="P48" s="7"/>
    </row>
    <row r="49" spans="1:16" ht="15" thickBot="1">
      <c r="A49" s="14"/>
      <c r="B49" s="14"/>
      <c r="C49" s="14"/>
      <c r="D49" s="14"/>
      <c r="E49" s="14"/>
      <c r="F49" s="14"/>
      <c r="G49" s="14"/>
      <c r="H49" s="9" t="s">
        <v>50</v>
      </c>
      <c r="I49" s="10">
        <v>42035</v>
      </c>
      <c r="J49" s="9" t="s">
        <v>91</v>
      </c>
      <c r="K49" s="9"/>
      <c r="L49" s="9" t="s">
        <v>92</v>
      </c>
      <c r="M49" s="11" t="s">
        <v>18</v>
      </c>
      <c r="N49" s="13">
        <v>0.48</v>
      </c>
      <c r="O49" s="13"/>
      <c r="P49" s="13">
        <v>0.48</v>
      </c>
    </row>
    <row r="50" spans="1:16">
      <c r="A50" s="9"/>
      <c r="B50" s="9"/>
      <c r="C50" s="9"/>
      <c r="D50" s="9"/>
      <c r="E50" s="9"/>
      <c r="F50" s="9"/>
      <c r="G50" s="9" t="s">
        <v>93</v>
      </c>
      <c r="H50" s="9"/>
      <c r="I50" s="10"/>
      <c r="J50" s="9"/>
      <c r="K50" s="9"/>
      <c r="L50" s="9"/>
      <c r="M50" s="11"/>
      <c r="N50" s="12">
        <f>ROUND(SUM(N48:N49),5)</f>
        <v>0.48</v>
      </c>
      <c r="O50" s="12">
        <f>ROUND(SUM(O48:O49),5)</f>
        <v>0</v>
      </c>
      <c r="P50" s="12">
        <f>P49</f>
        <v>0.48</v>
      </c>
    </row>
    <row r="51" spans="1:16" ht="30" customHeight="1">
      <c r="A51" s="4"/>
      <c r="B51" s="4"/>
      <c r="C51" s="4"/>
      <c r="D51" s="4"/>
      <c r="E51" s="4"/>
      <c r="F51" s="4"/>
      <c r="G51" s="4" t="s">
        <v>14</v>
      </c>
      <c r="H51" s="4"/>
      <c r="I51" s="5"/>
      <c r="J51" s="4"/>
      <c r="K51" s="4"/>
      <c r="L51" s="4"/>
      <c r="M51" s="6"/>
      <c r="N51" s="7"/>
      <c r="O51" s="7"/>
      <c r="P51" s="7"/>
    </row>
    <row r="52" spans="1:16" ht="15" thickBot="1">
      <c r="A52" s="14"/>
      <c r="B52" s="14"/>
      <c r="C52" s="14"/>
      <c r="D52" s="14"/>
      <c r="E52" s="14"/>
      <c r="F52" s="14"/>
      <c r="G52" s="14"/>
      <c r="H52" s="9" t="s">
        <v>82</v>
      </c>
      <c r="I52" s="10">
        <v>42031</v>
      </c>
      <c r="J52" s="9" t="s">
        <v>94</v>
      </c>
      <c r="K52" s="9" t="s">
        <v>95</v>
      </c>
      <c r="L52" s="9" t="s">
        <v>96</v>
      </c>
      <c r="M52" s="11" t="s">
        <v>19</v>
      </c>
      <c r="N52" s="15">
        <v>897.65</v>
      </c>
      <c r="O52" s="15"/>
      <c r="P52" s="15">
        <v>897.65</v>
      </c>
    </row>
    <row r="53" spans="1:16" ht="15" thickBot="1">
      <c r="A53" s="9"/>
      <c r="B53" s="9"/>
      <c r="C53" s="9"/>
      <c r="D53" s="9"/>
      <c r="E53" s="9"/>
      <c r="F53" s="9"/>
      <c r="G53" s="9" t="s">
        <v>97</v>
      </c>
      <c r="H53" s="9"/>
      <c r="I53" s="10"/>
      <c r="J53" s="9"/>
      <c r="K53" s="9"/>
      <c r="L53" s="9"/>
      <c r="M53" s="11"/>
      <c r="N53" s="16">
        <f>ROUND(SUM(N51:N52),5)</f>
        <v>897.65</v>
      </c>
      <c r="O53" s="16">
        <f>ROUND(SUM(O51:O52),5)</f>
        <v>0</v>
      </c>
      <c r="P53" s="16">
        <f>P52</f>
        <v>897.65</v>
      </c>
    </row>
    <row r="54" spans="1:16" ht="30" customHeight="1" thickBot="1">
      <c r="A54" s="9"/>
      <c r="B54" s="9"/>
      <c r="C54" s="9"/>
      <c r="D54" s="9"/>
      <c r="E54" s="9"/>
      <c r="F54" s="9" t="s">
        <v>15</v>
      </c>
      <c r="G54" s="9"/>
      <c r="H54" s="9"/>
      <c r="I54" s="10"/>
      <c r="J54" s="9"/>
      <c r="K54" s="9"/>
      <c r="L54" s="9"/>
      <c r="M54" s="11"/>
      <c r="N54" s="16">
        <f>ROUND(N42+N47+N50+N53,5)</f>
        <v>10403.39</v>
      </c>
      <c r="O54" s="16">
        <f>ROUND(O42+O47+O50+O53,5)</f>
        <v>4071.22</v>
      </c>
      <c r="P54" s="16">
        <f>ROUND(P42+P47+P50+P53,5)</f>
        <v>6332.17</v>
      </c>
    </row>
    <row r="55" spans="1:16" ht="30" customHeight="1" thickBot="1">
      <c r="A55" s="9"/>
      <c r="B55" s="9"/>
      <c r="C55" s="9"/>
      <c r="D55" s="9"/>
      <c r="E55" s="9" t="s">
        <v>16</v>
      </c>
      <c r="F55" s="9"/>
      <c r="G55" s="9"/>
      <c r="H55" s="9"/>
      <c r="I55" s="10"/>
      <c r="J55" s="9"/>
      <c r="K55" s="9"/>
      <c r="L55" s="9"/>
      <c r="M55" s="11"/>
      <c r="N55" s="16">
        <f t="shared" ref="N55:P56" si="1">N54</f>
        <v>10403.39</v>
      </c>
      <c r="O55" s="16">
        <f t="shared" si="1"/>
        <v>4071.22</v>
      </c>
      <c r="P55" s="16">
        <f t="shared" si="1"/>
        <v>6332.17</v>
      </c>
    </row>
    <row r="56" spans="1:16" ht="30" customHeight="1">
      <c r="A56" s="9"/>
      <c r="B56" s="9"/>
      <c r="C56" s="9"/>
      <c r="D56" s="9" t="s">
        <v>17</v>
      </c>
      <c r="E56" s="9"/>
      <c r="F56" s="9"/>
      <c r="G56" s="9"/>
      <c r="H56" s="9"/>
      <c r="I56" s="10"/>
      <c r="J56" s="9"/>
      <c r="K56" s="9"/>
      <c r="L56" s="9"/>
      <c r="M56" s="11"/>
      <c r="N56" s="16">
        <f t="shared" si="1"/>
        <v>10403.39</v>
      </c>
      <c r="O56" s="16">
        <f t="shared" si="1"/>
        <v>4071.22</v>
      </c>
      <c r="P56" s="16">
        <f t="shared" si="1"/>
        <v>6332.17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opLeftCell="H44" workbookViewId="0">
      <selection activeCell="G21" sqref="G21"/>
    </sheetView>
  </sheetViews>
  <sheetFormatPr baseColWidth="10" defaultColWidth="8.83203125" defaultRowHeight="14" x14ac:dyDescent="0"/>
  <cols>
    <col min="1" max="3" width="1.1640625" style="24" customWidth="1"/>
    <col min="4" max="4" width="0.83203125" style="24" customWidth="1"/>
    <col min="5" max="5" width="1.1640625" style="24" customWidth="1"/>
    <col min="6" max="6" width="1" style="24" customWidth="1"/>
    <col min="7" max="7" width="40.33203125" style="24" customWidth="1"/>
    <col min="8" max="8" width="12.6640625" style="19" customWidth="1"/>
    <col min="9" max="9" width="12.83203125" style="19" customWidth="1"/>
    <col min="10" max="10" width="13.5" style="19" customWidth="1"/>
    <col min="11" max="11" width="12" style="19" customWidth="1"/>
    <col min="12" max="12" width="15.1640625" style="19" customWidth="1"/>
    <col min="13" max="13" width="13.1640625" style="19" customWidth="1"/>
    <col min="14" max="14" width="13.6640625" style="19" customWidth="1"/>
    <col min="15" max="15" width="13" style="19" customWidth="1"/>
    <col min="16" max="16" width="13" style="36" customWidth="1"/>
    <col min="17" max="17" width="14.6640625" style="77" customWidth="1"/>
    <col min="18" max="18" width="13.6640625" style="77" customWidth="1"/>
    <col min="19" max="19" width="16.1640625" style="77" customWidth="1"/>
    <col min="20" max="20" width="13.33203125" style="19" customWidth="1"/>
    <col min="21" max="21" width="13.1640625" style="19" customWidth="1"/>
    <col min="22" max="22" width="14.5" style="19" customWidth="1"/>
    <col min="23" max="16384" width="8.83203125" style="8"/>
  </cols>
  <sheetData>
    <row r="1" spans="1:22" s="23" customFormat="1" ht="49.25" customHeight="1" thickBot="1">
      <c r="A1" s="21"/>
      <c r="B1" s="21"/>
      <c r="C1" s="21"/>
      <c r="D1" s="21"/>
      <c r="E1" s="21"/>
      <c r="F1" s="21"/>
      <c r="G1" s="21"/>
      <c r="H1" s="22" t="s">
        <v>18</v>
      </c>
      <c r="I1" s="22" t="s">
        <v>141</v>
      </c>
      <c r="J1" s="22" t="s">
        <v>130</v>
      </c>
      <c r="K1" s="22" t="s">
        <v>19</v>
      </c>
      <c r="L1" s="22" t="s">
        <v>131</v>
      </c>
      <c r="M1" s="22" t="s">
        <v>20</v>
      </c>
      <c r="N1" s="22" t="s">
        <v>21</v>
      </c>
      <c r="O1" s="22" t="s">
        <v>132</v>
      </c>
      <c r="P1" s="22" t="s">
        <v>138</v>
      </c>
      <c r="Q1" s="22" t="s">
        <v>139</v>
      </c>
      <c r="R1" s="22" t="s">
        <v>145</v>
      </c>
      <c r="S1" s="22" t="s">
        <v>146</v>
      </c>
      <c r="T1" s="22" t="s">
        <v>133</v>
      </c>
      <c r="U1" s="22" t="s">
        <v>136</v>
      </c>
      <c r="V1" s="22" t="s">
        <v>22</v>
      </c>
    </row>
    <row r="2" spans="1:22" s="23" customFormat="1" ht="16.75" customHeight="1" thickTop="1" thickBot="1">
      <c r="A2" s="21"/>
      <c r="B2" s="21"/>
      <c r="C2" s="21"/>
      <c r="D2" s="21"/>
      <c r="E2" s="21"/>
      <c r="F2" s="21"/>
      <c r="G2" s="33" t="s">
        <v>147</v>
      </c>
      <c r="H2" s="68">
        <f>-17313.88-20457.24-150-18361.46+119417.59</f>
        <v>63135.009999999995</v>
      </c>
      <c r="I2" s="68">
        <f>-17313.88+17313.88</f>
        <v>0</v>
      </c>
      <c r="J2" s="68">
        <v>72000</v>
      </c>
      <c r="K2" s="68">
        <v>5248.23</v>
      </c>
      <c r="L2" s="68">
        <v>8345.8999999999942</v>
      </c>
      <c r="M2" s="68">
        <f>-20457.24+20457.24</f>
        <v>0</v>
      </c>
      <c r="N2" s="68">
        <v>-24391.690000000002</v>
      </c>
      <c r="O2" s="68">
        <v>5750</v>
      </c>
      <c r="P2" s="69">
        <v>-30.28</v>
      </c>
      <c r="Q2" s="69">
        <v>-2409.58</v>
      </c>
      <c r="R2" s="69">
        <f>-150+150</f>
        <v>0</v>
      </c>
      <c r="S2" s="69">
        <f>-18361.46+18361.46</f>
        <v>0</v>
      </c>
      <c r="T2" s="69">
        <v>424.36000000000058</v>
      </c>
      <c r="U2" s="68">
        <v>0</v>
      </c>
      <c r="V2" s="70"/>
    </row>
    <row r="3" spans="1:22" s="23" customFormat="1" ht="16.75" customHeight="1" thickTop="1">
      <c r="A3" s="21"/>
      <c r="B3" s="21"/>
      <c r="C3" s="21"/>
      <c r="D3" s="21"/>
      <c r="E3" s="21"/>
      <c r="F3" s="21"/>
      <c r="G3" s="25" t="s">
        <v>148</v>
      </c>
      <c r="H3" s="29"/>
      <c r="I3" s="29"/>
      <c r="J3" s="29"/>
      <c r="K3" s="29"/>
      <c r="L3" s="29"/>
      <c r="M3" s="29"/>
      <c r="N3" s="29"/>
      <c r="O3" s="29"/>
      <c r="P3" s="26"/>
      <c r="Q3" s="12"/>
      <c r="R3" s="12"/>
      <c r="S3" s="12"/>
      <c r="T3" s="29"/>
      <c r="U3" s="29"/>
      <c r="V3" s="29"/>
    </row>
    <row r="4" spans="1:22">
      <c r="A4" s="4"/>
      <c r="B4" s="4" t="s">
        <v>0</v>
      </c>
      <c r="C4" s="4"/>
      <c r="D4" s="4"/>
      <c r="E4" s="4"/>
      <c r="F4" s="4"/>
      <c r="G4" s="4"/>
      <c r="H4" s="12"/>
      <c r="I4" s="12"/>
      <c r="J4" s="12"/>
      <c r="K4" s="12"/>
      <c r="L4" s="12"/>
      <c r="M4" s="12"/>
      <c r="N4" s="12"/>
      <c r="O4" s="12"/>
      <c r="P4" s="12"/>
      <c r="Q4" s="71"/>
      <c r="R4" s="71"/>
      <c r="S4" s="71"/>
      <c r="T4" s="12"/>
      <c r="U4" s="12"/>
      <c r="V4" s="12"/>
    </row>
    <row r="5" spans="1:22">
      <c r="A5" s="4"/>
      <c r="B5" s="4"/>
      <c r="C5" s="4"/>
      <c r="D5" s="4" t="s">
        <v>1</v>
      </c>
      <c r="E5" s="4"/>
      <c r="F5" s="4"/>
      <c r="G5" s="4"/>
      <c r="H5" s="12"/>
      <c r="I5" s="12"/>
      <c r="J5" s="12"/>
      <c r="K5" s="12"/>
      <c r="L5" s="12"/>
      <c r="M5" s="12"/>
      <c r="N5" s="12"/>
      <c r="O5" s="12"/>
      <c r="P5" s="12"/>
      <c r="Q5" s="34"/>
      <c r="R5" s="34"/>
      <c r="S5" s="34"/>
      <c r="T5" s="12"/>
      <c r="U5" s="12"/>
      <c r="V5" s="12"/>
    </row>
    <row r="6" spans="1:22">
      <c r="A6" s="4"/>
      <c r="B6" s="4"/>
      <c r="C6" s="4"/>
      <c r="D6" s="4"/>
      <c r="E6" s="4" t="s">
        <v>98</v>
      </c>
      <c r="F6" s="4"/>
      <c r="G6" s="4"/>
      <c r="H6" s="12"/>
      <c r="I6" s="12"/>
      <c r="J6" s="12"/>
      <c r="K6" s="12"/>
      <c r="L6" s="12"/>
      <c r="M6" s="12"/>
      <c r="N6" s="12"/>
      <c r="O6" s="12"/>
      <c r="P6" s="12"/>
      <c r="Q6" s="72"/>
      <c r="R6" s="72"/>
      <c r="S6" s="72"/>
      <c r="T6" s="12"/>
      <c r="U6" s="12"/>
      <c r="V6" s="12"/>
    </row>
    <row r="7" spans="1:22">
      <c r="A7" s="4"/>
      <c r="B7" s="4"/>
      <c r="C7" s="4"/>
      <c r="D7" s="4"/>
      <c r="E7" s="4"/>
      <c r="F7" s="4" t="s">
        <v>99</v>
      </c>
      <c r="G7" s="4"/>
      <c r="H7" s="12"/>
      <c r="I7" s="12"/>
      <c r="J7" s="12"/>
      <c r="K7" s="12"/>
      <c r="L7" s="12"/>
      <c r="M7" s="12"/>
      <c r="N7" s="12"/>
      <c r="O7" s="12"/>
      <c r="P7" s="12"/>
      <c r="Q7" s="73"/>
      <c r="R7" s="73"/>
      <c r="S7" s="73"/>
      <c r="T7" s="12"/>
      <c r="U7" s="12"/>
      <c r="V7" s="12"/>
    </row>
    <row r="8" spans="1:22">
      <c r="A8" s="4"/>
      <c r="B8" s="4"/>
      <c r="C8" s="4"/>
      <c r="D8" s="4"/>
      <c r="E8" s="4"/>
      <c r="F8" s="4"/>
      <c r="G8" s="4" t="s">
        <v>100</v>
      </c>
      <c r="H8" s="12">
        <v>124341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f t="shared" ref="V8:V13" si="0">ROUND(SUM(H8:U8),5)</f>
        <v>124341</v>
      </c>
    </row>
    <row r="9" spans="1:22">
      <c r="A9" s="4"/>
      <c r="B9" s="4"/>
      <c r="C9" s="4"/>
      <c r="D9" s="4"/>
      <c r="E9" s="4"/>
      <c r="F9" s="4"/>
      <c r="G9" s="4" t="s">
        <v>101</v>
      </c>
      <c r="H9" s="12">
        <v>-14105</v>
      </c>
      <c r="I9" s="12">
        <v>0</v>
      </c>
      <c r="J9" s="12">
        <v>57400</v>
      </c>
      <c r="K9" s="12">
        <v>1000</v>
      </c>
      <c r="L9" s="12">
        <v>18000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-2000</v>
      </c>
      <c r="V9" s="12">
        <f t="shared" si="0"/>
        <v>60295</v>
      </c>
    </row>
    <row r="10" spans="1:22">
      <c r="A10" s="4"/>
      <c r="B10" s="4"/>
      <c r="C10" s="4"/>
      <c r="D10" s="4"/>
      <c r="E10" s="4"/>
      <c r="F10" s="4"/>
      <c r="G10" s="4" t="s">
        <v>102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f t="shared" si="0"/>
        <v>0</v>
      </c>
    </row>
    <row r="11" spans="1:22" ht="15" thickBot="1">
      <c r="A11" s="4"/>
      <c r="B11" s="4"/>
      <c r="C11" s="4"/>
      <c r="D11" s="4"/>
      <c r="E11" s="4"/>
      <c r="F11" s="4"/>
      <c r="G11" s="4" t="s">
        <v>103</v>
      </c>
      <c r="H11" s="15">
        <v>-50236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f t="shared" si="0"/>
        <v>-50236</v>
      </c>
    </row>
    <row r="12" spans="1:22" ht="15" thickBot="1">
      <c r="A12" s="4"/>
      <c r="B12" s="4"/>
      <c r="C12" s="4"/>
      <c r="D12" s="4"/>
      <c r="E12" s="4"/>
      <c r="F12" s="4" t="s">
        <v>104</v>
      </c>
      <c r="G12" s="4"/>
      <c r="H12" s="17">
        <f t="shared" ref="H12:U12" si="1">ROUND(SUM(H7:H11),5)</f>
        <v>60000</v>
      </c>
      <c r="I12" s="17">
        <f t="shared" si="1"/>
        <v>0</v>
      </c>
      <c r="J12" s="17">
        <f t="shared" si="1"/>
        <v>57400</v>
      </c>
      <c r="K12" s="17">
        <f t="shared" si="1"/>
        <v>1000</v>
      </c>
      <c r="L12" s="17">
        <f t="shared" si="1"/>
        <v>18000</v>
      </c>
      <c r="M12" s="17">
        <f t="shared" si="1"/>
        <v>0</v>
      </c>
      <c r="N12" s="17">
        <f t="shared" si="1"/>
        <v>0</v>
      </c>
      <c r="O12" s="17">
        <f>ROUND(SUM(O7:O11),5)</f>
        <v>0</v>
      </c>
      <c r="P12" s="17">
        <f>ROUND(SUM(P7:P11),5)</f>
        <v>0</v>
      </c>
      <c r="Q12" s="17">
        <f>ROUND(SUM(Q7:Q11),5)</f>
        <v>0</v>
      </c>
      <c r="R12" s="17">
        <f>ROUND(SUM(R7:R11),5)</f>
        <v>0</v>
      </c>
      <c r="S12" s="17">
        <f>ROUND(SUM(S7:S11),5)</f>
        <v>0</v>
      </c>
      <c r="T12" s="17">
        <f t="shared" si="1"/>
        <v>0</v>
      </c>
      <c r="U12" s="17">
        <f t="shared" si="1"/>
        <v>-2000</v>
      </c>
      <c r="V12" s="17">
        <f t="shared" si="0"/>
        <v>134400</v>
      </c>
    </row>
    <row r="13" spans="1:22" ht="30" customHeight="1">
      <c r="A13" s="4"/>
      <c r="B13" s="4"/>
      <c r="C13" s="4"/>
      <c r="D13" s="4"/>
      <c r="E13" s="4" t="s">
        <v>105</v>
      </c>
      <c r="F13" s="4"/>
      <c r="G13" s="4"/>
      <c r="H13" s="12">
        <f t="shared" ref="H13:U13" si="2">ROUND(H6+H12,5)</f>
        <v>60000</v>
      </c>
      <c r="I13" s="12">
        <f t="shared" si="2"/>
        <v>0</v>
      </c>
      <c r="J13" s="12">
        <f t="shared" si="2"/>
        <v>57400</v>
      </c>
      <c r="K13" s="12">
        <f t="shared" si="2"/>
        <v>1000</v>
      </c>
      <c r="L13" s="12">
        <f t="shared" si="2"/>
        <v>18000</v>
      </c>
      <c r="M13" s="12">
        <f t="shared" si="2"/>
        <v>0</v>
      </c>
      <c r="N13" s="12">
        <f t="shared" si="2"/>
        <v>0</v>
      </c>
      <c r="O13" s="12">
        <f>ROUND(O6+O12,5)</f>
        <v>0</v>
      </c>
      <c r="P13" s="12">
        <f>ROUND(P6+P12,5)</f>
        <v>0</v>
      </c>
      <c r="Q13" s="12">
        <f>ROUND(Q6+Q12,5)</f>
        <v>0</v>
      </c>
      <c r="R13" s="12">
        <f>ROUND(R6+R12,5)</f>
        <v>0</v>
      </c>
      <c r="S13" s="12">
        <f>ROUND(S6+S12,5)</f>
        <v>0</v>
      </c>
      <c r="T13" s="12">
        <f t="shared" si="2"/>
        <v>0</v>
      </c>
      <c r="U13" s="12">
        <f t="shared" si="2"/>
        <v>-2000</v>
      </c>
      <c r="V13" s="12">
        <f t="shared" si="0"/>
        <v>134400</v>
      </c>
    </row>
    <row r="14" spans="1:22" ht="30" customHeight="1">
      <c r="A14" s="4"/>
      <c r="B14" s="4"/>
      <c r="C14" s="4"/>
      <c r="D14" s="4"/>
      <c r="E14" s="4" t="s">
        <v>2</v>
      </c>
      <c r="F14" s="4"/>
      <c r="G14" s="4"/>
      <c r="H14" s="12"/>
      <c r="I14" s="12"/>
      <c r="J14" s="12"/>
      <c r="K14" s="12"/>
      <c r="L14" s="12"/>
      <c r="M14" s="12"/>
      <c r="N14" s="12"/>
      <c r="O14" s="12"/>
      <c r="P14" s="12"/>
      <c r="Q14" s="73"/>
      <c r="R14" s="73"/>
      <c r="S14" s="73"/>
      <c r="T14" s="12"/>
      <c r="U14" s="12"/>
      <c r="V14" s="12"/>
    </row>
    <row r="15" spans="1:22">
      <c r="A15" s="4"/>
      <c r="B15" s="4"/>
      <c r="C15" s="4"/>
      <c r="D15" s="4"/>
      <c r="E15" s="4"/>
      <c r="F15" s="4" t="s">
        <v>106</v>
      </c>
      <c r="G15" s="4"/>
      <c r="H15" s="12">
        <v>35000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f t="shared" ref="V15:V20" si="3">ROUND(SUM(H15:U15),5)</f>
        <v>35000</v>
      </c>
    </row>
    <row r="16" spans="1:22">
      <c r="A16" s="4"/>
      <c r="B16" s="4"/>
      <c r="C16" s="4"/>
      <c r="D16" s="4"/>
      <c r="E16" s="4"/>
      <c r="F16" s="4" t="s">
        <v>107</v>
      </c>
      <c r="G16" s="4"/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4500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4180</v>
      </c>
      <c r="V16" s="12">
        <f t="shared" si="3"/>
        <v>8680</v>
      </c>
    </row>
    <row r="17" spans="1:22">
      <c r="A17" s="4"/>
      <c r="B17" s="4"/>
      <c r="C17" s="4"/>
      <c r="D17" s="4"/>
      <c r="E17" s="4"/>
      <c r="F17" s="4" t="s">
        <v>4</v>
      </c>
      <c r="G17" s="4"/>
      <c r="H17" s="12">
        <v>350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1100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f t="shared" si="3"/>
        <v>1450</v>
      </c>
    </row>
    <row r="18" spans="1:22" ht="15" thickBot="1">
      <c r="A18" s="4"/>
      <c r="B18" s="4"/>
      <c r="C18" s="4"/>
      <c r="D18" s="4"/>
      <c r="E18" s="4"/>
      <c r="F18" s="4" t="s">
        <v>108</v>
      </c>
      <c r="G18" s="4"/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4000</v>
      </c>
      <c r="O18" s="15">
        <v>0</v>
      </c>
      <c r="P18" s="12">
        <v>0</v>
      </c>
      <c r="Q18" s="12">
        <v>0</v>
      </c>
      <c r="R18" s="12">
        <v>0</v>
      </c>
      <c r="S18" s="12">
        <v>0</v>
      </c>
      <c r="T18" s="15">
        <v>0</v>
      </c>
      <c r="U18" s="15">
        <v>0</v>
      </c>
      <c r="V18" s="15">
        <f t="shared" si="3"/>
        <v>4000</v>
      </c>
    </row>
    <row r="19" spans="1:22" ht="15" thickBot="1">
      <c r="A19" s="4"/>
      <c r="B19" s="4"/>
      <c r="C19" s="4"/>
      <c r="D19" s="4"/>
      <c r="E19" s="4" t="s">
        <v>5</v>
      </c>
      <c r="F19" s="4"/>
      <c r="G19" s="4"/>
      <c r="H19" s="16">
        <f t="shared" ref="H19:U19" si="4">ROUND(SUM(H14:H18),5)</f>
        <v>35350</v>
      </c>
      <c r="I19" s="16">
        <f t="shared" si="4"/>
        <v>0</v>
      </c>
      <c r="J19" s="16">
        <f t="shared" si="4"/>
        <v>0</v>
      </c>
      <c r="K19" s="16">
        <f t="shared" si="4"/>
        <v>0</v>
      </c>
      <c r="L19" s="16">
        <f t="shared" si="4"/>
        <v>0</v>
      </c>
      <c r="M19" s="16">
        <f t="shared" si="4"/>
        <v>0</v>
      </c>
      <c r="N19" s="16">
        <f t="shared" si="4"/>
        <v>5100</v>
      </c>
      <c r="O19" s="16">
        <f>ROUND(SUM(O14:O18),5)</f>
        <v>4500</v>
      </c>
      <c r="P19" s="16">
        <f>ROUND(SUM(P14:P18),5)</f>
        <v>0</v>
      </c>
      <c r="Q19" s="16">
        <f>ROUND(SUM(Q14:Q18),5)</f>
        <v>0</v>
      </c>
      <c r="R19" s="16">
        <f>ROUND(SUM(R14:R18),5)</f>
        <v>0</v>
      </c>
      <c r="S19" s="16">
        <f>ROUND(SUM(S14:S18),5)</f>
        <v>0</v>
      </c>
      <c r="T19" s="16">
        <f t="shared" si="4"/>
        <v>0</v>
      </c>
      <c r="U19" s="16">
        <f t="shared" si="4"/>
        <v>4180</v>
      </c>
      <c r="V19" s="16">
        <f t="shared" si="3"/>
        <v>49130</v>
      </c>
    </row>
    <row r="20" spans="1:22" ht="30" customHeight="1" thickBot="1">
      <c r="A20" s="4"/>
      <c r="B20" s="4"/>
      <c r="C20" s="4"/>
      <c r="D20" s="4" t="s">
        <v>6</v>
      </c>
      <c r="E20" s="4"/>
      <c r="F20" s="4"/>
      <c r="G20" s="4"/>
      <c r="H20" s="17">
        <f t="shared" ref="H20:U20" si="5">ROUND(H5+H13+H19,5)</f>
        <v>95350</v>
      </c>
      <c r="I20" s="17">
        <f t="shared" si="5"/>
        <v>0</v>
      </c>
      <c r="J20" s="17">
        <f t="shared" si="5"/>
        <v>57400</v>
      </c>
      <c r="K20" s="17">
        <f t="shared" si="5"/>
        <v>1000</v>
      </c>
      <c r="L20" s="17">
        <f t="shared" si="5"/>
        <v>18000</v>
      </c>
      <c r="M20" s="17">
        <f t="shared" si="5"/>
        <v>0</v>
      </c>
      <c r="N20" s="17">
        <f t="shared" si="5"/>
        <v>5100</v>
      </c>
      <c r="O20" s="17">
        <f>ROUND(O5+O13+O19,5)</f>
        <v>4500</v>
      </c>
      <c r="P20" s="17">
        <f>ROUND(P5+P13+P19,5)</f>
        <v>0</v>
      </c>
      <c r="Q20" s="17">
        <f>ROUND(Q5+Q13+Q19,5)</f>
        <v>0</v>
      </c>
      <c r="R20" s="17">
        <f>ROUND(R5+R13+R19,5)</f>
        <v>0</v>
      </c>
      <c r="S20" s="17">
        <f>ROUND(S5+S13+S19,5)</f>
        <v>0</v>
      </c>
      <c r="T20" s="17">
        <f t="shared" si="5"/>
        <v>0</v>
      </c>
      <c r="U20" s="17">
        <f t="shared" si="5"/>
        <v>2180</v>
      </c>
      <c r="V20" s="17">
        <f t="shared" si="3"/>
        <v>183530</v>
      </c>
    </row>
    <row r="21" spans="1:22" ht="30" customHeight="1" thickBot="1">
      <c r="A21" s="4"/>
      <c r="B21" s="4"/>
      <c r="C21" s="4"/>
      <c r="D21" s="4"/>
      <c r="E21" s="4"/>
      <c r="F21" s="4"/>
      <c r="G21" s="74" t="s">
        <v>7</v>
      </c>
      <c r="H21" s="75">
        <f>H2+H20</f>
        <v>158485.01</v>
      </c>
      <c r="I21" s="75">
        <f t="shared" ref="I21:U21" si="6">I2+I20</f>
        <v>0</v>
      </c>
      <c r="J21" s="75">
        <f t="shared" si="6"/>
        <v>129400</v>
      </c>
      <c r="K21" s="75">
        <f t="shared" si="6"/>
        <v>6248.23</v>
      </c>
      <c r="L21" s="75">
        <f t="shared" si="6"/>
        <v>26345.899999999994</v>
      </c>
      <c r="M21" s="75">
        <f t="shared" si="6"/>
        <v>0</v>
      </c>
      <c r="N21" s="75">
        <f t="shared" si="6"/>
        <v>-19291.690000000002</v>
      </c>
      <c r="O21" s="75">
        <f>O2+O20</f>
        <v>10250</v>
      </c>
      <c r="P21" s="75">
        <f>P2+P20</f>
        <v>-30.28</v>
      </c>
      <c r="Q21" s="75">
        <f>Q2+Q20</f>
        <v>-2409.58</v>
      </c>
      <c r="R21" s="75">
        <f>R2+R20</f>
        <v>0</v>
      </c>
      <c r="S21" s="75">
        <f>S2+S20</f>
        <v>0</v>
      </c>
      <c r="T21" s="75">
        <f t="shared" si="6"/>
        <v>424.36000000000058</v>
      </c>
      <c r="U21" s="75">
        <f t="shared" si="6"/>
        <v>2180</v>
      </c>
      <c r="V21" s="30">
        <f>SUM(H21:U21)</f>
        <v>311601.94999999995</v>
      </c>
    </row>
    <row r="22" spans="1:22" ht="30" customHeight="1" thickTop="1">
      <c r="A22" s="4"/>
      <c r="B22" s="4"/>
      <c r="C22" s="4"/>
      <c r="D22" s="4" t="s">
        <v>8</v>
      </c>
      <c r="E22" s="4"/>
      <c r="F22" s="4"/>
      <c r="G22" s="4"/>
      <c r="H22" s="12"/>
      <c r="I22" s="12"/>
      <c r="J22" s="12"/>
      <c r="K22" s="12"/>
      <c r="L22" s="12"/>
      <c r="M22" s="12"/>
      <c r="N22" s="12"/>
      <c r="O22" s="12"/>
      <c r="P22" s="12"/>
      <c r="Q22" s="34"/>
      <c r="R22" s="34"/>
      <c r="S22" s="34"/>
      <c r="T22" s="12"/>
      <c r="U22" s="12"/>
      <c r="V22" s="12"/>
    </row>
    <row r="23" spans="1:22">
      <c r="A23" s="4"/>
      <c r="B23" s="4"/>
      <c r="C23" s="4"/>
      <c r="D23" s="4"/>
      <c r="E23" s="4" t="s">
        <v>9</v>
      </c>
      <c r="F23" s="4"/>
      <c r="G23" s="4"/>
      <c r="H23" s="12"/>
      <c r="I23" s="12"/>
      <c r="J23" s="12"/>
      <c r="K23" s="12"/>
      <c r="L23" s="12"/>
      <c r="M23" s="12"/>
      <c r="N23" s="12"/>
      <c r="O23" s="12"/>
      <c r="P23" s="12"/>
      <c r="Q23" s="73"/>
      <c r="R23" s="73"/>
      <c r="S23" s="73"/>
      <c r="T23" s="12"/>
      <c r="U23" s="12"/>
      <c r="V23" s="12"/>
    </row>
    <row r="24" spans="1:22">
      <c r="A24" s="4"/>
      <c r="B24" s="4"/>
      <c r="C24" s="4"/>
      <c r="D24" s="4"/>
      <c r="E24" s="4"/>
      <c r="F24" s="4" t="s">
        <v>10</v>
      </c>
      <c r="G24" s="4"/>
      <c r="H24" s="12"/>
      <c r="I24" s="12"/>
      <c r="J24" s="12"/>
      <c r="K24" s="12"/>
      <c r="L24" s="12"/>
      <c r="M24" s="12"/>
      <c r="N24" s="12"/>
      <c r="O24" s="12"/>
      <c r="P24" s="12"/>
      <c r="Q24" s="73"/>
      <c r="R24" s="73"/>
      <c r="S24" s="73"/>
      <c r="T24" s="12"/>
      <c r="U24" s="12"/>
      <c r="V24" s="12"/>
    </row>
    <row r="25" spans="1:22">
      <c r="A25" s="4"/>
      <c r="B25" s="4"/>
      <c r="C25" s="4"/>
      <c r="D25" s="4"/>
      <c r="E25" s="4"/>
      <c r="F25" s="4"/>
      <c r="G25" s="4" t="s">
        <v>110</v>
      </c>
      <c r="H25" s="12">
        <v>6370</v>
      </c>
      <c r="I25" s="12">
        <v>0</v>
      </c>
      <c r="J25" s="12">
        <v>5418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f t="shared" ref="V25:V42" si="7">ROUND(SUM(H25:U25),5)</f>
        <v>11788</v>
      </c>
    </row>
    <row r="26" spans="1:22">
      <c r="A26" s="4"/>
      <c r="B26" s="4"/>
      <c r="C26" s="4"/>
      <c r="D26" s="4"/>
      <c r="E26" s="4"/>
      <c r="F26" s="4"/>
      <c r="G26" s="4" t="s">
        <v>111</v>
      </c>
      <c r="H26" s="12">
        <v>22985.82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f t="shared" si="7"/>
        <v>22985.82</v>
      </c>
    </row>
    <row r="27" spans="1:22">
      <c r="A27" s="4"/>
      <c r="B27" s="4"/>
      <c r="C27" s="4"/>
      <c r="D27" s="4"/>
      <c r="E27" s="4"/>
      <c r="F27" s="4"/>
      <c r="G27" s="4" t="s">
        <v>112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673.52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5</v>
      </c>
      <c r="U27" s="12">
        <v>0</v>
      </c>
      <c r="V27" s="12">
        <f t="shared" si="7"/>
        <v>678.52</v>
      </c>
    </row>
    <row r="28" spans="1:22">
      <c r="A28" s="4"/>
      <c r="B28" s="4"/>
      <c r="C28" s="4"/>
      <c r="D28" s="4"/>
      <c r="E28" s="4"/>
      <c r="F28" s="4"/>
      <c r="G28" s="4" t="s">
        <v>113</v>
      </c>
      <c r="H28" s="12">
        <v>0</v>
      </c>
      <c r="I28" s="12">
        <v>0</v>
      </c>
      <c r="J28" s="12">
        <v>0</v>
      </c>
      <c r="K28" s="12">
        <v>0</v>
      </c>
      <c r="L28" s="12">
        <v>-570</v>
      </c>
      <c r="M28" s="12">
        <v>8000</v>
      </c>
      <c r="N28" s="12">
        <v>600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f t="shared" si="7"/>
        <v>8030</v>
      </c>
    </row>
    <row r="29" spans="1:22">
      <c r="A29" s="4"/>
      <c r="B29" s="4"/>
      <c r="C29" s="4"/>
      <c r="D29" s="4"/>
      <c r="E29" s="4"/>
      <c r="F29" s="4"/>
      <c r="G29" s="4" t="s">
        <v>114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4394.71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f t="shared" si="7"/>
        <v>4394.71</v>
      </c>
    </row>
    <row r="30" spans="1:22">
      <c r="A30" s="4"/>
      <c r="B30" s="4"/>
      <c r="C30" s="4"/>
      <c r="D30" s="4"/>
      <c r="E30" s="4"/>
      <c r="F30" s="4"/>
      <c r="G30" s="4" t="s">
        <v>115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29.95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f t="shared" si="7"/>
        <v>29.95</v>
      </c>
    </row>
    <row r="31" spans="1:22">
      <c r="A31" s="4"/>
      <c r="B31" s="4"/>
      <c r="C31" s="4"/>
      <c r="D31" s="4"/>
      <c r="E31" s="4"/>
      <c r="F31" s="4"/>
      <c r="G31" s="4" t="s">
        <v>116</v>
      </c>
      <c r="H31" s="12">
        <v>239.6</v>
      </c>
      <c r="I31" s="12">
        <v>0</v>
      </c>
      <c r="J31" s="12">
        <v>0</v>
      </c>
      <c r="K31" s="12">
        <v>0</v>
      </c>
      <c r="L31" s="12">
        <v>0</v>
      </c>
      <c r="M31" s="12">
        <v>622.9</v>
      </c>
      <c r="N31" s="12">
        <v>0</v>
      </c>
      <c r="O31" s="12">
        <v>5565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2640</v>
      </c>
      <c r="V31" s="12">
        <f t="shared" si="7"/>
        <v>9067.5</v>
      </c>
    </row>
    <row r="32" spans="1:22">
      <c r="A32" s="4"/>
      <c r="B32" s="4"/>
      <c r="C32" s="4"/>
      <c r="D32" s="4"/>
      <c r="E32" s="4"/>
      <c r="F32" s="4"/>
      <c r="G32" s="4" t="s">
        <v>117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546.47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f t="shared" si="7"/>
        <v>546.47</v>
      </c>
    </row>
    <row r="33" spans="1:22">
      <c r="A33" s="4"/>
      <c r="B33" s="4"/>
      <c r="C33" s="4"/>
      <c r="D33" s="4"/>
      <c r="E33" s="4"/>
      <c r="F33" s="4"/>
      <c r="G33" s="4" t="s">
        <v>118</v>
      </c>
      <c r="H33" s="12">
        <v>55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20</v>
      </c>
      <c r="V33" s="12">
        <f t="shared" si="7"/>
        <v>75</v>
      </c>
    </row>
    <row r="34" spans="1:22">
      <c r="A34" s="4"/>
      <c r="B34" s="4"/>
      <c r="C34" s="4"/>
      <c r="D34" s="4"/>
      <c r="E34" s="4"/>
      <c r="F34" s="4"/>
      <c r="G34" s="4" t="s">
        <v>119</v>
      </c>
      <c r="H34" s="12">
        <v>19.739999999999998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f t="shared" si="7"/>
        <v>19.739999999999998</v>
      </c>
    </row>
    <row r="35" spans="1:22">
      <c r="A35" s="4"/>
      <c r="B35" s="4"/>
      <c r="C35" s="4"/>
      <c r="D35" s="4"/>
      <c r="E35" s="4"/>
      <c r="F35" s="4"/>
      <c r="G35" s="4" t="s">
        <v>120</v>
      </c>
      <c r="H35" s="12">
        <v>930.92</v>
      </c>
      <c r="I35" s="12">
        <v>3714.68</v>
      </c>
      <c r="J35" s="12">
        <v>176.78</v>
      </c>
      <c r="K35" s="12">
        <v>0</v>
      </c>
      <c r="L35" s="12">
        <v>0</v>
      </c>
      <c r="M35" s="12">
        <v>596.39</v>
      </c>
      <c r="N35" s="12">
        <v>1594.04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f t="shared" si="7"/>
        <v>7012.81</v>
      </c>
    </row>
    <row r="36" spans="1:22">
      <c r="A36" s="4"/>
      <c r="B36" s="4"/>
      <c r="C36" s="4"/>
      <c r="D36" s="4"/>
      <c r="E36" s="4"/>
      <c r="F36" s="4"/>
      <c r="G36" s="4" t="s">
        <v>121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69.63</v>
      </c>
      <c r="N36" s="12">
        <v>7214.87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f t="shared" si="7"/>
        <v>7284.5</v>
      </c>
    </row>
    <row r="37" spans="1:22">
      <c r="A37" s="4"/>
      <c r="B37" s="4"/>
      <c r="C37" s="4"/>
      <c r="D37" s="4"/>
      <c r="E37" s="4"/>
      <c r="F37" s="4"/>
      <c r="G37" s="4" t="s">
        <v>122</v>
      </c>
      <c r="H37" s="12">
        <v>0</v>
      </c>
      <c r="I37" s="12">
        <v>297.5</v>
      </c>
      <c r="J37" s="12">
        <v>0</v>
      </c>
      <c r="K37" s="12">
        <v>0</v>
      </c>
      <c r="L37" s="12">
        <v>0</v>
      </c>
      <c r="M37" s="12">
        <v>325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f t="shared" si="7"/>
        <v>622.5</v>
      </c>
    </row>
    <row r="38" spans="1:22">
      <c r="A38" s="4"/>
      <c r="B38" s="4"/>
      <c r="C38" s="4"/>
      <c r="D38" s="4"/>
      <c r="E38" s="4"/>
      <c r="F38" s="4"/>
      <c r="G38" s="4" t="s">
        <v>123</v>
      </c>
      <c r="H38" s="12">
        <v>0</v>
      </c>
      <c r="I38" s="12">
        <v>0</v>
      </c>
      <c r="J38" s="12">
        <v>51825</v>
      </c>
      <c r="K38" s="12">
        <v>3487.85</v>
      </c>
      <c r="L38" s="12">
        <v>10000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f t="shared" si="7"/>
        <v>65312.85</v>
      </c>
    </row>
    <row r="39" spans="1:22" ht="15" thickBot="1">
      <c r="A39" s="4"/>
      <c r="B39" s="4"/>
      <c r="C39" s="4"/>
      <c r="D39" s="4"/>
      <c r="E39" s="4"/>
      <c r="F39" s="4"/>
      <c r="G39" s="4" t="s">
        <v>124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2611.25</v>
      </c>
      <c r="O39" s="15">
        <v>0</v>
      </c>
      <c r="P39" s="12">
        <v>0</v>
      </c>
      <c r="Q39" s="12">
        <v>0</v>
      </c>
      <c r="R39" s="12">
        <v>0</v>
      </c>
      <c r="S39" s="12">
        <v>0</v>
      </c>
      <c r="T39" s="15">
        <v>0</v>
      </c>
      <c r="U39" s="15">
        <v>0</v>
      </c>
      <c r="V39" s="15">
        <f t="shared" si="7"/>
        <v>2611.25</v>
      </c>
    </row>
    <row r="40" spans="1:22" ht="15" thickBot="1">
      <c r="A40" s="4"/>
      <c r="B40" s="4"/>
      <c r="C40" s="4"/>
      <c r="D40" s="4"/>
      <c r="E40" s="4"/>
      <c r="F40" s="4" t="s">
        <v>15</v>
      </c>
      <c r="G40" s="4"/>
      <c r="H40" s="16">
        <f t="shared" ref="H40:U40" si="8">ROUND(SUM(H24:H39),5)</f>
        <v>30601.08</v>
      </c>
      <c r="I40" s="16">
        <f t="shared" si="8"/>
        <v>4012.18</v>
      </c>
      <c r="J40" s="16">
        <f t="shared" si="8"/>
        <v>57419.78</v>
      </c>
      <c r="K40" s="16">
        <f t="shared" si="8"/>
        <v>3487.85</v>
      </c>
      <c r="L40" s="16">
        <f t="shared" si="8"/>
        <v>9430</v>
      </c>
      <c r="M40" s="16">
        <f t="shared" si="8"/>
        <v>10287.44</v>
      </c>
      <c r="N40" s="16">
        <f t="shared" si="8"/>
        <v>16991.29</v>
      </c>
      <c r="O40" s="16">
        <f>ROUND(SUM(O24:O39),5)</f>
        <v>5565</v>
      </c>
      <c r="P40" s="16">
        <f>ROUND(SUM(P24:P39),5)</f>
        <v>0</v>
      </c>
      <c r="Q40" s="16">
        <f>ROUND(SUM(Q24:Q39),5)</f>
        <v>0</v>
      </c>
      <c r="R40" s="16">
        <f>ROUND(SUM(R24:R39),5)</f>
        <v>0</v>
      </c>
      <c r="S40" s="16">
        <f>ROUND(SUM(S24:S39),5)</f>
        <v>0</v>
      </c>
      <c r="T40" s="16">
        <f t="shared" si="8"/>
        <v>5</v>
      </c>
      <c r="U40" s="16">
        <f t="shared" si="8"/>
        <v>2660</v>
      </c>
      <c r="V40" s="16">
        <f t="shared" si="7"/>
        <v>140459.62</v>
      </c>
    </row>
    <row r="41" spans="1:22" ht="30" customHeight="1" thickBot="1">
      <c r="A41" s="4"/>
      <c r="B41" s="4"/>
      <c r="C41" s="4"/>
      <c r="D41" s="4"/>
      <c r="E41" s="4" t="s">
        <v>16</v>
      </c>
      <c r="F41" s="4"/>
      <c r="G41" s="4"/>
      <c r="H41" s="16">
        <f t="shared" ref="H41:U41" si="9">ROUND(H23+H40,5)</f>
        <v>30601.08</v>
      </c>
      <c r="I41" s="16">
        <f t="shared" si="9"/>
        <v>4012.18</v>
      </c>
      <c r="J41" s="16">
        <f t="shared" si="9"/>
        <v>57419.78</v>
      </c>
      <c r="K41" s="16">
        <f t="shared" si="9"/>
        <v>3487.85</v>
      </c>
      <c r="L41" s="16">
        <f t="shared" si="9"/>
        <v>9430</v>
      </c>
      <c r="M41" s="16">
        <f t="shared" si="9"/>
        <v>10287.44</v>
      </c>
      <c r="N41" s="16">
        <f t="shared" si="9"/>
        <v>16991.29</v>
      </c>
      <c r="O41" s="16">
        <f>ROUND(O23+O40,5)</f>
        <v>5565</v>
      </c>
      <c r="P41" s="16">
        <f>ROUND(P23+P40,5)</f>
        <v>0</v>
      </c>
      <c r="Q41" s="16">
        <f>ROUND(Q23+Q40,5)</f>
        <v>0</v>
      </c>
      <c r="R41" s="16">
        <f>ROUND(R23+R40,5)</f>
        <v>0</v>
      </c>
      <c r="S41" s="16">
        <f>ROUND(S23+S40,5)</f>
        <v>0</v>
      </c>
      <c r="T41" s="16">
        <f t="shared" si="9"/>
        <v>5</v>
      </c>
      <c r="U41" s="16">
        <f t="shared" si="9"/>
        <v>2660</v>
      </c>
      <c r="V41" s="16">
        <f t="shared" si="7"/>
        <v>140459.62</v>
      </c>
    </row>
    <row r="42" spans="1:22" ht="30" customHeight="1" thickBot="1">
      <c r="A42" s="4"/>
      <c r="B42" s="4"/>
      <c r="C42" s="4"/>
      <c r="D42" s="4" t="s">
        <v>17</v>
      </c>
      <c r="E42" s="4"/>
      <c r="F42" s="4"/>
      <c r="G42" s="4"/>
      <c r="H42" s="16">
        <f t="shared" ref="H42:U42" si="10">ROUND(H22+H41,5)</f>
        <v>30601.08</v>
      </c>
      <c r="I42" s="16">
        <f t="shared" si="10"/>
        <v>4012.18</v>
      </c>
      <c r="J42" s="16">
        <f t="shared" si="10"/>
        <v>57419.78</v>
      </c>
      <c r="K42" s="16">
        <f t="shared" si="10"/>
        <v>3487.85</v>
      </c>
      <c r="L42" s="16">
        <f t="shared" si="10"/>
        <v>9430</v>
      </c>
      <c r="M42" s="16">
        <f t="shared" si="10"/>
        <v>10287.44</v>
      </c>
      <c r="N42" s="16">
        <f t="shared" si="10"/>
        <v>16991.29</v>
      </c>
      <c r="O42" s="16">
        <f>ROUND(O22+O41,5)</f>
        <v>5565</v>
      </c>
      <c r="P42" s="16">
        <f>ROUND(P22+P41,5)</f>
        <v>0</v>
      </c>
      <c r="Q42" s="16">
        <f>ROUND(Q22+Q41,5)</f>
        <v>0</v>
      </c>
      <c r="R42" s="16">
        <f>ROUND(R22+R41,5)</f>
        <v>0</v>
      </c>
      <c r="S42" s="16">
        <f>ROUND(S22+S41,5)</f>
        <v>0</v>
      </c>
      <c r="T42" s="16">
        <f t="shared" si="10"/>
        <v>5</v>
      </c>
      <c r="U42" s="16">
        <f t="shared" si="10"/>
        <v>2660</v>
      </c>
      <c r="V42" s="17">
        <f t="shared" si="7"/>
        <v>140459.62</v>
      </c>
    </row>
    <row r="43" spans="1:22" ht="18.5" customHeight="1" thickBot="1">
      <c r="G43" s="65" t="s">
        <v>149</v>
      </c>
      <c r="H43" s="27">
        <f>H21-H42</f>
        <v>127883.93000000001</v>
      </c>
      <c r="I43" s="27">
        <f>I21-I42</f>
        <v>-4012.18</v>
      </c>
      <c r="J43" s="27">
        <f t="shared" ref="J43:U43" si="11">J21-J42</f>
        <v>71980.22</v>
      </c>
      <c r="K43" s="27">
        <f t="shared" si="11"/>
        <v>2760.3799999999997</v>
      </c>
      <c r="L43" s="27">
        <f t="shared" si="11"/>
        <v>16915.899999999994</v>
      </c>
      <c r="M43" s="27">
        <f t="shared" si="11"/>
        <v>-10287.44</v>
      </c>
      <c r="N43" s="27">
        <f t="shared" si="11"/>
        <v>-36282.980000000003</v>
      </c>
      <c r="O43" s="27">
        <f>O21-O42</f>
        <v>4685</v>
      </c>
      <c r="P43" s="27">
        <f>P21-P42</f>
        <v>-30.28</v>
      </c>
      <c r="Q43" s="27">
        <f>Q21-Q42</f>
        <v>-2409.58</v>
      </c>
      <c r="R43" s="27">
        <f>R21-R42</f>
        <v>0</v>
      </c>
      <c r="S43" s="27">
        <f>S21-S42</f>
        <v>0</v>
      </c>
      <c r="T43" s="27">
        <f t="shared" si="11"/>
        <v>419.36000000000058</v>
      </c>
      <c r="U43" s="27">
        <f t="shared" si="11"/>
        <v>-480</v>
      </c>
      <c r="V43" s="76">
        <f>SUM(H43:U43)</f>
        <v>171142.33000000002</v>
      </c>
    </row>
    <row r="44" spans="1:22" ht="15" thickTop="1">
      <c r="Q44" s="59"/>
      <c r="R44" s="59"/>
      <c r="S44" s="59"/>
    </row>
    <row r="45" spans="1:22">
      <c r="Q45" s="37"/>
      <c r="R45" s="59"/>
      <c r="S45" s="59"/>
    </row>
    <row r="46" spans="1:22">
      <c r="P46" s="51"/>
      <c r="Q46" s="37"/>
      <c r="R46" s="59"/>
      <c r="S46" s="59"/>
    </row>
    <row r="47" spans="1:22">
      <c r="P47" s="19"/>
      <c r="Q47" s="8"/>
      <c r="R47" s="8"/>
      <c r="S47" s="8"/>
      <c r="T47" s="8"/>
      <c r="U47" s="8"/>
      <c r="V47" s="8"/>
    </row>
    <row r="48" spans="1:22">
      <c r="P48" s="19"/>
      <c r="Q48" s="8"/>
      <c r="R48" s="8"/>
      <c r="S48" s="8"/>
      <c r="T48" s="8"/>
      <c r="U48" s="8"/>
      <c r="V48" s="8"/>
    </row>
    <row r="49" spans="16:20" s="8" customFormat="1">
      <c r="P49" s="19"/>
      <c r="Q49" s="36"/>
      <c r="R49" s="36"/>
      <c r="S49" s="37"/>
      <c r="T49" s="36"/>
    </row>
    <row r="50" spans="16:20" s="8" customFormat="1">
      <c r="P50" s="19"/>
      <c r="Q50" s="38"/>
      <c r="R50" s="39"/>
      <c r="S50" s="39"/>
      <c r="T50" s="40"/>
    </row>
    <row r="51" spans="16:20" s="8" customFormat="1">
      <c r="P51" s="19"/>
      <c r="Q51" s="41" t="s">
        <v>128</v>
      </c>
      <c r="R51" s="37"/>
      <c r="S51" s="42"/>
      <c r="T51" s="43">
        <v>127883.93</v>
      </c>
    </row>
    <row r="52" spans="16:20" s="8" customFormat="1">
      <c r="P52" s="19"/>
      <c r="Q52" s="41"/>
      <c r="R52" s="37"/>
      <c r="S52" s="37"/>
      <c r="T52" s="44"/>
    </row>
    <row r="53" spans="16:20" s="8" customFormat="1">
      <c r="P53" s="19"/>
      <c r="Q53" s="41" t="s">
        <v>129</v>
      </c>
      <c r="R53" s="37"/>
      <c r="S53" s="37"/>
      <c r="T53" s="44"/>
    </row>
    <row r="54" spans="16:20" s="8" customFormat="1">
      <c r="P54" s="19"/>
      <c r="Q54" s="45" t="s">
        <v>130</v>
      </c>
      <c r="R54" s="46"/>
      <c r="S54" s="46"/>
      <c r="T54" s="47">
        <v>71980.22</v>
      </c>
    </row>
    <row r="55" spans="16:20" s="8" customFormat="1">
      <c r="P55" s="19"/>
      <c r="Q55" s="45" t="s">
        <v>19</v>
      </c>
      <c r="R55" s="46"/>
      <c r="S55" s="46"/>
      <c r="T55" s="47">
        <v>2760.38</v>
      </c>
    </row>
    <row r="56" spans="16:20" s="8" customFormat="1">
      <c r="P56" s="19"/>
      <c r="Q56" s="45" t="s">
        <v>131</v>
      </c>
      <c r="R56" s="46"/>
      <c r="S56" s="46"/>
      <c r="T56" s="47">
        <v>16915.900000000001</v>
      </c>
    </row>
    <row r="57" spans="16:20" s="8" customFormat="1">
      <c r="P57" s="19"/>
      <c r="Q57" s="45" t="s">
        <v>132</v>
      </c>
      <c r="R57" s="46"/>
      <c r="S57" s="46"/>
      <c r="T57" s="47">
        <v>4685</v>
      </c>
    </row>
    <row r="58" spans="16:20" s="8" customFormat="1">
      <c r="P58" s="19"/>
      <c r="Q58" s="45" t="s">
        <v>133</v>
      </c>
      <c r="R58" s="46"/>
      <c r="S58" s="46"/>
      <c r="T58" s="47">
        <v>419.36</v>
      </c>
    </row>
    <row r="59" spans="16:20" s="8" customFormat="1">
      <c r="P59" s="19"/>
      <c r="Q59" s="45" t="s">
        <v>134</v>
      </c>
      <c r="R59" s="46"/>
      <c r="S59" s="46"/>
      <c r="T59" s="48">
        <v>-36282.980000000003</v>
      </c>
    </row>
    <row r="60" spans="16:20" s="8" customFormat="1">
      <c r="P60" s="19"/>
      <c r="Q60" s="45" t="s">
        <v>135</v>
      </c>
      <c r="R60" s="46"/>
      <c r="S60" s="46"/>
      <c r="T60" s="48">
        <v>-10287.44</v>
      </c>
    </row>
    <row r="61" spans="16:20" s="8" customFormat="1">
      <c r="P61" s="19"/>
      <c r="Q61" s="45" t="s">
        <v>136</v>
      </c>
      <c r="R61" s="46"/>
      <c r="S61" s="46"/>
      <c r="T61" s="48">
        <v>-480</v>
      </c>
    </row>
    <row r="62" spans="16:20" s="8" customFormat="1">
      <c r="P62" s="19"/>
      <c r="Q62" s="45" t="s">
        <v>137</v>
      </c>
      <c r="R62" s="46"/>
      <c r="S62" s="46"/>
      <c r="T62" s="48">
        <v>-4012.18</v>
      </c>
    </row>
    <row r="63" spans="16:20" s="8" customFormat="1">
      <c r="P63" s="19"/>
      <c r="Q63" s="45" t="s">
        <v>138</v>
      </c>
      <c r="R63" s="46"/>
      <c r="S63" s="46"/>
      <c r="T63" s="48">
        <v>-30.28</v>
      </c>
    </row>
    <row r="64" spans="16:20" s="8" customFormat="1">
      <c r="P64" s="19"/>
      <c r="Q64" s="45" t="s">
        <v>139</v>
      </c>
      <c r="R64" s="46"/>
      <c r="S64" s="46"/>
      <c r="T64" s="48">
        <v>-2409.58</v>
      </c>
    </row>
    <row r="65" spans="16:22" s="8" customFormat="1">
      <c r="P65" s="19"/>
      <c r="Q65" s="41" t="s">
        <v>140</v>
      </c>
      <c r="R65" s="37"/>
      <c r="S65" s="37"/>
      <c r="T65" s="47"/>
    </row>
    <row r="66" spans="16:22" s="8" customFormat="1">
      <c r="P66" s="19"/>
      <c r="Q66" s="41" t="s">
        <v>150</v>
      </c>
      <c r="R66" s="37"/>
      <c r="S66" s="37"/>
      <c r="T66" s="49">
        <f>+SUM(T51:T65)</f>
        <v>171142.33</v>
      </c>
    </row>
    <row r="67" spans="16:22" s="8" customFormat="1">
      <c r="P67" s="19"/>
      <c r="Q67" s="50"/>
      <c r="R67" s="51"/>
      <c r="S67" s="51"/>
      <c r="T67" s="52"/>
    </row>
    <row r="68" spans="16:22" s="8" customFormat="1">
      <c r="P68" s="19"/>
      <c r="Q68" s="50"/>
      <c r="R68" s="51"/>
      <c r="S68" s="37"/>
      <c r="T68" s="52"/>
    </row>
    <row r="69" spans="16:22" s="8" customFormat="1">
      <c r="P69" s="19"/>
      <c r="Q69" s="53"/>
      <c r="R69" s="54"/>
      <c r="S69" s="55"/>
      <c r="T69" s="56"/>
    </row>
    <row r="70" spans="16:22" s="8" customFormat="1">
      <c r="P70" s="51"/>
      <c r="Q70" s="57"/>
      <c r="R70" s="57"/>
      <c r="S70" s="57"/>
      <c r="T70" s="57"/>
      <c r="U70" s="19"/>
      <c r="V70" s="19"/>
    </row>
    <row r="71" spans="16:22" s="8" customFormat="1">
      <c r="P71" s="51"/>
      <c r="Q71" s="60"/>
      <c r="R71" s="60"/>
      <c r="S71" s="60"/>
      <c r="T71" s="19"/>
      <c r="U71" s="19"/>
      <c r="V71" s="1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TMC YTD 2015 Summary</vt:lpstr>
      <vt:lpstr>TMC YTD 2015 by Project</vt:lpstr>
      <vt:lpstr>TMC YTD 2015 Details</vt:lpstr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Rodgers</dc:creator>
  <cp:lastModifiedBy>Jo Ellen Green Kaiser</cp:lastModifiedBy>
  <dcterms:created xsi:type="dcterms:W3CDTF">2015-02-19T16:32:23Z</dcterms:created>
  <dcterms:modified xsi:type="dcterms:W3CDTF">2015-02-24T00:55:53Z</dcterms:modified>
</cp:coreProperties>
</file>