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20" yWindow="12300" windowWidth="14680" windowHeight="17220" tabRatio="500"/>
  </bookViews>
  <sheets>
    <sheet name="Budget" sheetId="1" r:id="rId1"/>
    <sheet name="True Price PP" sheetId="2" r:id="rId2"/>
    <sheet name="Grants" sheetId="3" r:id="rId3"/>
    <sheet name="Sheet2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3" l="1"/>
  <c r="I62" i="3"/>
  <c r="C56" i="3"/>
  <c r="B37" i="1"/>
  <c r="B69" i="1"/>
  <c r="B42" i="1"/>
  <c r="B52" i="1"/>
  <c r="B63" i="1"/>
  <c r="B76" i="1"/>
  <c r="B83" i="1"/>
  <c r="B86" i="1"/>
  <c r="C25" i="3"/>
  <c r="C61" i="3"/>
  <c r="D56" i="3"/>
  <c r="B19" i="1"/>
  <c r="E12" i="1"/>
  <c r="E13" i="1"/>
  <c r="E14" i="1"/>
  <c r="E19" i="1"/>
  <c r="D25" i="3"/>
  <c r="B30" i="1"/>
  <c r="B88" i="1"/>
  <c r="F19" i="1"/>
  <c r="C42" i="1"/>
  <c r="D61" i="3"/>
  <c r="C26" i="1"/>
  <c r="C27" i="1"/>
  <c r="C30" i="1"/>
  <c r="C37" i="1"/>
  <c r="C52" i="1"/>
  <c r="C63" i="1"/>
  <c r="C76" i="1"/>
  <c r="C83" i="1"/>
  <c r="C86" i="1"/>
  <c r="C88" i="1"/>
  <c r="C19" i="1"/>
  <c r="K12" i="1"/>
  <c r="B26" i="2"/>
  <c r="B24" i="2"/>
  <c r="B20" i="2"/>
  <c r="B19" i="2"/>
  <c r="B17" i="2"/>
  <c r="B16" i="2"/>
  <c r="B18" i="2"/>
  <c r="B8" i="2"/>
</calcChain>
</file>

<file path=xl/sharedStrings.xml><?xml version="1.0" encoding="utf-8"?>
<sst xmlns="http://schemas.openxmlformats.org/spreadsheetml/2006/main" count="313" uniqueCount="208">
  <si>
    <t>2016 Annual Meeting Budget</t>
  </si>
  <si>
    <t>Non-Paying Attendees</t>
  </si>
  <si>
    <t xml:space="preserve">  Exhibitors</t>
  </si>
  <si>
    <t xml:space="preserve">  Volunteers/Staff</t>
  </si>
  <si>
    <t>Paid Attendees</t>
  </si>
  <si>
    <t xml:space="preserve">  Non-Members (Full conf)</t>
  </si>
  <si>
    <t>Total Attendees</t>
  </si>
  <si>
    <t>Revenue</t>
  </si>
  <si>
    <t>Sponsorships</t>
  </si>
  <si>
    <t>Exhibitors</t>
  </si>
  <si>
    <t>Non-Member Meeting Fees</t>
  </si>
  <si>
    <t>Member Fees</t>
  </si>
  <si>
    <t>Restricted Donations</t>
  </si>
  <si>
    <t>Unrestricted Donations</t>
  </si>
  <si>
    <t>Total Revenue</t>
  </si>
  <si>
    <t>Expenses</t>
  </si>
  <si>
    <t>Event Rental</t>
  </si>
  <si>
    <t>Subtotal</t>
  </si>
  <si>
    <t>Meals &amp; Entertainment</t>
  </si>
  <si>
    <t>Thursday Meetings</t>
  </si>
  <si>
    <t>Friday Meetings</t>
  </si>
  <si>
    <t>Saturday AM Meetings</t>
  </si>
  <si>
    <t>Travel &amp; Hotel</t>
  </si>
  <si>
    <t xml:space="preserve">  Guest Speakers</t>
  </si>
  <si>
    <t xml:space="preserve">  Director Travel</t>
  </si>
  <si>
    <t>Supplies and Misc</t>
  </si>
  <si>
    <t xml:space="preserve">  Website</t>
  </si>
  <si>
    <t xml:space="preserve">  Supplies</t>
  </si>
  <si>
    <t xml:space="preserve">  Postage</t>
  </si>
  <si>
    <t>Total Expenses</t>
  </si>
  <si>
    <t>Balance</t>
  </si>
  <si>
    <t>Wednesday Rooms</t>
  </si>
  <si>
    <t>Wednesday Meetings</t>
  </si>
  <si>
    <t>Thursday Rooms</t>
  </si>
  <si>
    <t>Friday Rooms</t>
  </si>
  <si>
    <t>Saturday Rooms</t>
  </si>
  <si>
    <t>Wednesday Reception (MIF)</t>
  </si>
  <si>
    <t>Thursday Impact Awards (PhillyCam)</t>
  </si>
  <si>
    <t>Thursday Impact Awards</t>
  </si>
  <si>
    <t>Personnel</t>
  </si>
  <si>
    <t>Logistics/Program(Jo Ellen)</t>
  </si>
  <si>
    <t xml:space="preserve">  Printing (posters-mobile program)</t>
  </si>
  <si>
    <t>Lunch on Thurs and Fri; coffee all days</t>
  </si>
  <si>
    <t>Assume 75 for lunch, 100 for coffee, total attendees 150 over 3 days</t>
  </si>
  <si>
    <t>@$250</t>
  </si>
  <si>
    <t xml:space="preserve">  Members--full rate</t>
  </si>
  <si>
    <t xml:space="preserve">  Members-scholarship rate</t>
  </si>
  <si>
    <t>@$75</t>
  </si>
  <si>
    <t xml:space="preserve">  Staff Travel (Manolia)</t>
  </si>
  <si>
    <t>True Cost per Person</t>
  </si>
  <si>
    <t>Beverage</t>
  </si>
  <si>
    <t>per person per day</t>
  </si>
  <si>
    <t>Lunch</t>
  </si>
  <si>
    <t>Room Rental</t>
  </si>
  <si>
    <t>full conference</t>
  </si>
  <si>
    <t>Wed</t>
  </si>
  <si>
    <t>Thurs</t>
  </si>
  <si>
    <t>Fri</t>
  </si>
  <si>
    <t>Sat</t>
  </si>
  <si>
    <t>50 people</t>
  </si>
  <si>
    <t>125 people</t>
  </si>
  <si>
    <t>70 people</t>
  </si>
  <si>
    <t>per person wed</t>
  </si>
  <si>
    <t>per person thurs</t>
  </si>
  <si>
    <t>per person fri</t>
  </si>
  <si>
    <t>per person sat</t>
  </si>
  <si>
    <t>Supplies</t>
  </si>
  <si>
    <t>travel for director, volunteer manager</t>
  </si>
  <si>
    <t>Total Other</t>
  </si>
  <si>
    <t>Total Cost</t>
  </si>
  <si>
    <t>excluding speaker travel and workshop leaders</t>
  </si>
  <si>
    <t>@$125</t>
  </si>
  <si>
    <t xml:space="preserve">  Non-Members scholarship rate</t>
  </si>
  <si>
    <t>Race Forward Trainers</t>
  </si>
  <si>
    <t xml:space="preserve">  Attendees (scholarship fund)</t>
  </si>
  <si>
    <t>Travel/Hotel for Trainers</t>
  </si>
  <si>
    <t>Race Equity Training</t>
  </si>
  <si>
    <t>Program Coordinator (Manolia)</t>
  </si>
  <si>
    <t>Travel Grant and Speaker Allocations</t>
  </si>
  <si>
    <t>Speakers</t>
  </si>
  <si>
    <t>Name</t>
  </si>
  <si>
    <t>Amount</t>
  </si>
  <si>
    <t>Notes</t>
  </si>
  <si>
    <t>Travel Grant</t>
  </si>
  <si>
    <t>Linda Jue</t>
  </si>
  <si>
    <t>Laird Townsend</t>
  </si>
  <si>
    <t>Michelle Chen</t>
  </si>
  <si>
    <t>Priya Kumar</t>
  </si>
  <si>
    <t>Steven Oh</t>
  </si>
  <si>
    <t>Total</t>
  </si>
  <si>
    <t>Tova Perlmutter</t>
  </si>
  <si>
    <t>Maureen</t>
  </si>
  <si>
    <t>Mondoweiss</t>
  </si>
  <si>
    <t>Earth Island</t>
  </si>
  <si>
    <t>FSRN</t>
  </si>
  <si>
    <t>Colorado Ind</t>
  </si>
  <si>
    <t>Sharis Delgadillo</t>
  </si>
  <si>
    <t>Kwan Booth</t>
  </si>
  <si>
    <t>Making Contact</t>
  </si>
  <si>
    <t>Mike McIntee</t>
  </si>
  <si>
    <t>The Uptake</t>
  </si>
  <si>
    <t>Emily Williams</t>
  </si>
  <si>
    <t>Texas Observer</t>
  </si>
  <si>
    <t>Rachel Kenison</t>
  </si>
  <si>
    <t>Rethinking Schools</t>
  </si>
  <si>
    <t>Rachael Bongiorno</t>
  </si>
  <si>
    <t>Feet in 2 worlds</t>
  </si>
  <si>
    <t>Paul Larmer</t>
  </si>
  <si>
    <t>High Country News</t>
  </si>
  <si>
    <t>Preeti shenkar</t>
  </si>
  <si>
    <t>Lark Corbeil</t>
  </si>
  <si>
    <t>PNS</t>
  </si>
  <si>
    <t>Dissent</t>
  </si>
  <si>
    <t>The Young Turks</t>
  </si>
  <si>
    <t>Invoiced?</t>
  </si>
  <si>
    <t>Fund</t>
  </si>
  <si>
    <t>Quixote</t>
  </si>
  <si>
    <t>Ford</t>
  </si>
  <si>
    <t>Susan Smith Richardson</t>
  </si>
  <si>
    <t>Rong Xiaoqing</t>
  </si>
  <si>
    <t>Kevin McNeir</t>
  </si>
  <si>
    <t>Anthony Advicula</t>
  </si>
  <si>
    <t>NAM</t>
  </si>
  <si>
    <t>RPE Imagine</t>
  </si>
  <si>
    <t>hotel</t>
  </si>
  <si>
    <t>travel</t>
  </si>
  <si>
    <t>Elon James White</t>
  </si>
  <si>
    <t>Quixote:</t>
  </si>
  <si>
    <t>Ford:</t>
  </si>
  <si>
    <t>Speaker</t>
  </si>
  <si>
    <t>Truthout</t>
  </si>
  <si>
    <t>Sabine Quetant</t>
  </si>
  <si>
    <t>Kate Lesniak</t>
  </si>
  <si>
    <t>Bitch</t>
  </si>
  <si>
    <t>CMD</t>
  </si>
  <si>
    <t>Hannah Finnie</t>
  </si>
  <si>
    <t>GenProgress</t>
  </si>
  <si>
    <t>Nicholas Quah</t>
  </si>
  <si>
    <t>Proposed</t>
  </si>
  <si>
    <t>Actual</t>
  </si>
  <si>
    <t xml:space="preserve">  Speakers</t>
  </si>
  <si>
    <t xml:space="preserve">  INN/AAN/etc members</t>
  </si>
  <si>
    <t xml:space="preserve">  Press</t>
  </si>
  <si>
    <t>Patrice O'Neil</t>
  </si>
  <si>
    <t>Not in Our Town</t>
  </si>
  <si>
    <t>Ivan Roman</t>
  </si>
  <si>
    <t>CC member</t>
  </si>
  <si>
    <t>Bagels on Thurs and Fri; fruit snack Thurs and Fri</t>
  </si>
  <si>
    <t>Final count: 135 on Thurs, 80 Fri, 50 Sat</t>
  </si>
  <si>
    <t>Lisa Graves</t>
  </si>
  <si>
    <t>Maya Schenwar</t>
  </si>
  <si>
    <t>Michelle Garcia</t>
  </si>
  <si>
    <t>Embassy Suites</t>
  </si>
  <si>
    <t>Club Quarters 31I4M2</t>
  </si>
  <si>
    <t>Club Quarters 31I38Y</t>
  </si>
  <si>
    <t>Club Quarters 31I391</t>
  </si>
  <si>
    <t>@150</t>
  </si>
  <si>
    <t>Wednesday</t>
  </si>
  <si>
    <t>AV + Resources (easels etc)</t>
  </si>
  <si>
    <t>Thursday</t>
  </si>
  <si>
    <t>Mikes not included in rooms (projectors were)</t>
  </si>
  <si>
    <t>We had this expense due to so many people!</t>
  </si>
  <si>
    <t>Also livestream required mikes/mixers</t>
  </si>
  <si>
    <t>Friday</t>
  </si>
  <si>
    <t>Club Quarters + free reg</t>
  </si>
  <si>
    <t>31I5MV</t>
  </si>
  <si>
    <t>31I391</t>
  </si>
  <si>
    <t>31I38Y</t>
  </si>
  <si>
    <t>31I38V</t>
  </si>
  <si>
    <t>31I4M2</t>
  </si>
  <si>
    <t>Club Quarters</t>
  </si>
  <si>
    <t>Hotels.com</t>
  </si>
  <si>
    <t>Embassy</t>
  </si>
  <si>
    <t>31H7K8</t>
  </si>
  <si>
    <t>Manolia</t>
  </si>
  <si>
    <t>Guest</t>
  </si>
  <si>
    <t>Rong Xiaoping</t>
  </si>
  <si>
    <t>Manolia Charlotin</t>
  </si>
  <si>
    <t>TMC</t>
  </si>
  <si>
    <t xml:space="preserve">Jo Ellen </t>
  </si>
  <si>
    <t>Ryan Kellett</t>
  </si>
  <si>
    <t>Hotel Rooms the Media Consortium Covered for Speakers</t>
  </si>
  <si>
    <t>Staff Travel</t>
  </si>
  <si>
    <t>Delta</t>
  </si>
  <si>
    <t>Jo Ellen</t>
  </si>
  <si>
    <t>Enterprise</t>
  </si>
  <si>
    <t>Fri Night Venue(MIF)</t>
  </si>
  <si>
    <t>Friday Party (Cash bar)</t>
  </si>
  <si>
    <t>staples</t>
  </si>
  <si>
    <t>*costco, wine shop</t>
  </si>
  <si>
    <t>Syvia Harvey</t>
  </si>
  <si>
    <t xml:space="preserve">  Students</t>
  </si>
  <si>
    <t>@75</t>
  </si>
  <si>
    <t xml:space="preserve">  Guests (MIF + local Philly)</t>
  </si>
  <si>
    <t>Kaavya Asoka</t>
  </si>
  <si>
    <t>Sandy Close</t>
  </si>
  <si>
    <t>taxi</t>
  </si>
  <si>
    <t>FSTV for Elon</t>
  </si>
  <si>
    <t>Wednesday Reception (TMCincolor)</t>
  </si>
  <si>
    <t>Free drinks at Strangeloves</t>
  </si>
  <si>
    <t>AMEX</t>
  </si>
  <si>
    <t>AMEx</t>
  </si>
  <si>
    <t>Amtrak</t>
  </si>
  <si>
    <t>Kyle Harris</t>
  </si>
  <si>
    <t>Nell Abrams</t>
  </si>
  <si>
    <t>hotel+travel</t>
  </si>
  <si>
    <t>Outlet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</si>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</sst>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0" fillId="0" borderId="0" xfId="0" applyFill="1"/>
    <xf numFmtId="1" fontId="2" fillId="0" borderId="0" xfId="0" applyNumberFormat="1" applyFont="1" applyFill="1"/>
    <xf numFmtId="1" fontId="0" fillId="0" borderId="0" xfId="0" applyNumberFormat="1" applyFill="1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quotePrefix="1"/>
    <xf numFmtId="165" fontId="0" fillId="0" borderId="0" xfId="0" applyNumberFormat="1"/>
    <xf numFmtId="164" fontId="8" fillId="0" borderId="0" xfId="0" applyNumberFormat="1" applyFont="1"/>
    <xf numFmtId="0" fontId="0" fillId="2" borderId="0" xfId="0" applyFill="1"/>
    <xf numFmtId="165" fontId="0" fillId="2" borderId="0" xfId="0" applyNumberFormat="1" applyFill="1"/>
    <xf numFmtId="164" fontId="2" fillId="0" borderId="0" xfId="0" applyNumberFormat="1" applyFont="1" applyFill="1"/>
    <xf numFmtId="164" fontId="0" fillId="0" borderId="0" xfId="0" applyNumberFormat="1" applyFill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0" fillId="0" borderId="0" xfId="0" applyNumberFormat="1" applyFont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ont="1" applyFill="1"/>
    <xf numFmtId="164" fontId="0" fillId="2" borderId="0" xfId="0" applyNumberFormat="1" applyFill="1"/>
    <xf numFmtId="0" fontId="9" fillId="0" borderId="0" xfId="0" applyFont="1"/>
    <xf numFmtId="165" fontId="9" fillId="0" borderId="0" xfId="0" applyNumberFormat="1" applyFont="1"/>
    <xf numFmtId="164" fontId="1" fillId="0" borderId="0" xfId="0" applyNumberFormat="1" applyFont="1" applyFill="1"/>
    <xf numFmtId="164" fontId="9" fillId="0" borderId="0" xfId="0" applyNumberFormat="1" applyFont="1" applyFill="1"/>
    <xf numFmtId="164" fontId="8" fillId="0" borderId="0" xfId="0" applyNumberFormat="1" applyFont="1" applyFill="1"/>
    <xf numFmtId="165" fontId="0" fillId="0" borderId="0" xfId="0" applyNumberFormat="1" applyFill="1"/>
    <xf numFmtId="0" fontId="9" fillId="0" borderId="0" xfId="0" applyFont="1" applyFill="1"/>
    <xf numFmtId="0" fontId="0" fillId="0" borderId="0" xfId="0" applyFont="1" applyFill="1"/>
    <xf numFmtId="0" fontId="8" fillId="0" borderId="0" xfId="0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12" workbookViewId="0">
      <selection activeCell="B16" sqref="B16"/>
    </sheetView>
  </sheetViews>
  <sheetFormatPr baseColWidth="10" defaultRowHeight="15" x14ac:dyDescent="0"/>
  <cols>
    <col min="1" max="1" width="31" bestFit="1" customWidth="1"/>
    <col min="2" max="2" width="10.6640625" style="11" customWidth="1"/>
    <col min="3" max="3" width="10.33203125" style="11" bestFit="1" customWidth="1"/>
  </cols>
  <sheetData>
    <row r="1" spans="1:11">
      <c r="A1" t="s">
        <v>0</v>
      </c>
      <c r="B1" s="11" t="s">
        <v>139</v>
      </c>
      <c r="C1" s="11" t="s">
        <v>138</v>
      </c>
      <c r="E1" t="s">
        <v>138</v>
      </c>
      <c r="F1" t="s">
        <v>139</v>
      </c>
    </row>
    <row r="4" spans="1:11">
      <c r="A4" s="1" t="s">
        <v>1</v>
      </c>
      <c r="B4" s="18"/>
      <c r="C4" s="6"/>
    </row>
    <row r="5" spans="1:11">
      <c r="A5" s="2" t="s">
        <v>140</v>
      </c>
      <c r="B5" s="24">
        <v>31</v>
      </c>
      <c r="C5" s="6">
        <v>30</v>
      </c>
    </row>
    <row r="6" spans="1:11">
      <c r="A6" s="2" t="s">
        <v>193</v>
      </c>
      <c r="B6" s="24">
        <v>21</v>
      </c>
      <c r="C6" s="6"/>
    </row>
    <row r="7" spans="1:11">
      <c r="A7" s="2" t="s">
        <v>142</v>
      </c>
      <c r="B7" s="24">
        <v>3</v>
      </c>
      <c r="C7" s="6"/>
    </row>
    <row r="8" spans="1:11">
      <c r="A8" s="4" t="s">
        <v>141</v>
      </c>
      <c r="B8" s="24">
        <v>2</v>
      </c>
      <c r="C8" s="6"/>
    </row>
    <row r="9" spans="1:11">
      <c r="A9" s="2" t="s">
        <v>2</v>
      </c>
      <c r="B9" s="24">
        <v>0</v>
      </c>
      <c r="C9" s="6">
        <v>5</v>
      </c>
      <c r="D9" s="13"/>
    </row>
    <row r="10" spans="1:11">
      <c r="A10" s="2" t="s">
        <v>3</v>
      </c>
      <c r="B10" s="24">
        <v>10</v>
      </c>
      <c r="C10" s="6">
        <v>10</v>
      </c>
    </row>
    <row r="11" spans="1:11">
      <c r="A11" s="3" t="s">
        <v>4</v>
      </c>
      <c r="B11" s="25"/>
      <c r="C11" s="6"/>
    </row>
    <row r="12" spans="1:11">
      <c r="A12" s="2" t="s">
        <v>45</v>
      </c>
      <c r="B12" s="24">
        <v>50</v>
      </c>
      <c r="C12" s="6">
        <v>50</v>
      </c>
      <c r="D12" s="13" t="s">
        <v>71</v>
      </c>
      <c r="E12">
        <f>C12*125</f>
        <v>6250</v>
      </c>
      <c r="K12">
        <f>39*2+14*2</f>
        <v>106</v>
      </c>
    </row>
    <row r="13" spans="1:11">
      <c r="A13" s="2" t="s">
        <v>46</v>
      </c>
      <c r="B13" s="24">
        <v>23</v>
      </c>
      <c r="C13" s="6">
        <v>30</v>
      </c>
      <c r="D13" s="13" t="s">
        <v>47</v>
      </c>
      <c r="E13">
        <f>C13*75</f>
        <v>2250</v>
      </c>
    </row>
    <row r="14" spans="1:11">
      <c r="A14" s="4" t="s">
        <v>5</v>
      </c>
      <c r="B14" s="24">
        <v>6</v>
      </c>
      <c r="C14" s="6">
        <v>10</v>
      </c>
      <c r="D14" s="13" t="s">
        <v>44</v>
      </c>
      <c r="E14">
        <f>C14*250</f>
        <v>2500</v>
      </c>
    </row>
    <row r="15" spans="1:11">
      <c r="A15" s="4" t="s">
        <v>72</v>
      </c>
      <c r="B15" s="24"/>
      <c r="C15" s="6">
        <v>15</v>
      </c>
      <c r="D15" s="13" t="s">
        <v>71</v>
      </c>
      <c r="E15">
        <v>1250</v>
      </c>
    </row>
    <row r="16" spans="1:11">
      <c r="A16" s="4" t="s">
        <v>141</v>
      </c>
      <c r="B16" s="24">
        <v>4</v>
      </c>
      <c r="C16" s="6"/>
      <c r="D16" s="13" t="s">
        <v>156</v>
      </c>
    </row>
    <row r="17" spans="1:8">
      <c r="A17" s="4" t="s">
        <v>191</v>
      </c>
      <c r="B17" s="24">
        <v>3</v>
      </c>
      <c r="C17" s="6"/>
      <c r="D17" s="13" t="s">
        <v>192</v>
      </c>
    </row>
    <row r="18" spans="1:8">
      <c r="A18" s="4"/>
      <c r="B18" s="24"/>
      <c r="C18" s="6"/>
      <c r="D18" s="13"/>
    </row>
    <row r="19" spans="1:8">
      <c r="A19" s="1" t="s">
        <v>6</v>
      </c>
      <c r="B19" s="26">
        <f>SUM(B5:B17)</f>
        <v>153</v>
      </c>
      <c r="C19" s="6">
        <f>SUM(C5:C13)</f>
        <v>125</v>
      </c>
      <c r="E19">
        <f>SUM(E12:E15)</f>
        <v>12250</v>
      </c>
      <c r="F19">
        <f>SUM(B26:B27)</f>
        <v>10000</v>
      </c>
    </row>
    <row r="21" spans="1:8">
      <c r="A21" s="5" t="s">
        <v>7</v>
      </c>
      <c r="B21" s="20"/>
    </row>
    <row r="23" spans="1:8">
      <c r="A23" t="s">
        <v>8</v>
      </c>
      <c r="B23" s="11">
        <v>50000</v>
      </c>
      <c r="C23" s="15">
        <v>50000</v>
      </c>
    </row>
    <row r="24" spans="1:8">
      <c r="B24" s="11">
        <v>7500</v>
      </c>
      <c r="C24" s="15"/>
    </row>
    <row r="25" spans="1:8">
      <c r="A25" t="s">
        <v>9</v>
      </c>
      <c r="B25" s="11">
        <v>0</v>
      </c>
      <c r="C25" s="15">
        <v>2500</v>
      </c>
    </row>
    <row r="26" spans="1:8">
      <c r="A26" t="s">
        <v>10</v>
      </c>
      <c r="B26" s="11">
        <v>2025</v>
      </c>
      <c r="C26" s="15">
        <f>E14+E15</f>
        <v>3750</v>
      </c>
    </row>
    <row r="27" spans="1:8">
      <c r="A27" t="s">
        <v>11</v>
      </c>
      <c r="B27" s="11">
        <v>7975</v>
      </c>
      <c r="C27" s="15">
        <f>E12+E13</f>
        <v>8500</v>
      </c>
      <c r="H27">
        <v>73</v>
      </c>
    </row>
    <row r="28" spans="1:8">
      <c r="A28" t="s">
        <v>12</v>
      </c>
    </row>
    <row r="29" spans="1:8">
      <c r="A29" t="s">
        <v>13</v>
      </c>
    </row>
    <row r="30" spans="1:8">
      <c r="A30" s="5" t="s">
        <v>14</v>
      </c>
      <c r="B30" s="11">
        <f>SUM(B23:B29)</f>
        <v>67500</v>
      </c>
      <c r="C30" s="11">
        <f>SUM(C23:C29)</f>
        <v>64750</v>
      </c>
    </row>
    <row r="32" spans="1:8">
      <c r="A32" s="5" t="s">
        <v>15</v>
      </c>
      <c r="B32" s="20"/>
    </row>
    <row r="33" spans="1:3">
      <c r="A33" s="5"/>
      <c r="B33" s="20"/>
    </row>
    <row r="34" spans="1:3" ht="18" customHeight="1">
      <c r="A34" s="7" t="s">
        <v>39</v>
      </c>
      <c r="B34" s="21"/>
    </row>
    <row r="35" spans="1:3">
      <c r="A35" s="10" t="s">
        <v>77</v>
      </c>
      <c r="B35" s="22">
        <v>4275</v>
      </c>
      <c r="C35" s="11">
        <v>4275</v>
      </c>
    </row>
    <row r="36" spans="1:3">
      <c r="A36" s="10" t="s">
        <v>40</v>
      </c>
      <c r="B36" s="22">
        <v>0</v>
      </c>
      <c r="C36" s="11">
        <v>0</v>
      </c>
    </row>
    <row r="37" spans="1:3">
      <c r="A37" s="7" t="s">
        <v>17</v>
      </c>
      <c r="B37" s="12">
        <f>SUM(B35:B36)</f>
        <v>4275</v>
      </c>
      <c r="C37" s="12">
        <f>SUM(C35:C36)</f>
        <v>4275</v>
      </c>
    </row>
    <row r="38" spans="1:3">
      <c r="A38" s="5"/>
      <c r="B38" s="20"/>
    </row>
    <row r="39" spans="1:3">
      <c r="A39" s="7" t="s">
        <v>76</v>
      </c>
      <c r="B39" s="21"/>
    </row>
    <row r="40" spans="1:3">
      <c r="A40" s="10" t="s">
        <v>73</v>
      </c>
      <c r="B40" s="11">
        <v>13300</v>
      </c>
      <c r="C40" s="11">
        <v>12500</v>
      </c>
    </row>
    <row r="41" spans="1:3">
      <c r="A41" s="10" t="s">
        <v>75</v>
      </c>
      <c r="B41" s="22">
        <v>1403.78</v>
      </c>
      <c r="C41" s="11">
        <v>2100</v>
      </c>
    </row>
    <row r="42" spans="1:3">
      <c r="A42" s="7" t="s">
        <v>17</v>
      </c>
      <c r="B42" s="12">
        <f>SUM(B40:B41)</f>
        <v>14703.78</v>
      </c>
      <c r="C42" s="12">
        <f>SUM(C40:C41)</f>
        <v>14600</v>
      </c>
    </row>
    <row r="44" spans="1:3">
      <c r="A44" s="7" t="s">
        <v>16</v>
      </c>
      <c r="B44" s="21"/>
    </row>
    <row r="45" spans="1:3">
      <c r="A45" s="10" t="s">
        <v>31</v>
      </c>
      <c r="B45" s="22">
        <v>1998</v>
      </c>
      <c r="C45" s="11">
        <v>1296</v>
      </c>
    </row>
    <row r="46" spans="1:3">
      <c r="A46" s="8" t="s">
        <v>36</v>
      </c>
      <c r="B46" s="23">
        <v>0</v>
      </c>
      <c r="C46" s="11">
        <v>0</v>
      </c>
    </row>
    <row r="47" spans="1:3">
      <c r="A47" s="8" t="s">
        <v>33</v>
      </c>
      <c r="B47" s="23">
        <v>2403</v>
      </c>
      <c r="C47" s="11">
        <v>2403</v>
      </c>
    </row>
    <row r="48" spans="1:3">
      <c r="A48" s="8" t="s">
        <v>37</v>
      </c>
      <c r="B48" s="23">
        <v>300</v>
      </c>
      <c r="C48" s="11">
        <v>0</v>
      </c>
    </row>
    <row r="49" spans="1:5">
      <c r="A49" s="8" t="s">
        <v>34</v>
      </c>
      <c r="B49" s="23">
        <v>553.5</v>
      </c>
      <c r="C49" s="11">
        <v>2403</v>
      </c>
    </row>
    <row r="50" spans="1:5">
      <c r="A50" s="8" t="s">
        <v>186</v>
      </c>
      <c r="B50" s="23">
        <v>0</v>
      </c>
      <c r="C50" s="11">
        <v>0</v>
      </c>
    </row>
    <row r="51" spans="1:5">
      <c r="A51" s="8" t="s">
        <v>35</v>
      </c>
      <c r="B51" s="23">
        <v>1771.2</v>
      </c>
      <c r="C51" s="11">
        <v>1296</v>
      </c>
    </row>
    <row r="52" spans="1:5">
      <c r="A52" s="7" t="s">
        <v>17</v>
      </c>
      <c r="B52" s="12">
        <f>SUM(B45:B51)</f>
        <v>7025.7</v>
      </c>
      <c r="C52" s="12">
        <f>SUM(C45:C51)</f>
        <v>7398</v>
      </c>
    </row>
    <row r="54" spans="1:5">
      <c r="A54" s="7" t="s">
        <v>18</v>
      </c>
      <c r="B54" s="21"/>
      <c r="E54" t="s">
        <v>42</v>
      </c>
    </row>
    <row r="55" spans="1:5">
      <c r="A55" s="10" t="s">
        <v>32</v>
      </c>
      <c r="B55" s="22">
        <v>368.93</v>
      </c>
      <c r="C55" s="11">
        <v>922.32</v>
      </c>
      <c r="E55" t="s">
        <v>147</v>
      </c>
    </row>
    <row r="56" spans="1:5">
      <c r="A56" s="10" t="s">
        <v>36</v>
      </c>
      <c r="B56" s="22">
        <v>0</v>
      </c>
      <c r="C56" s="11">
        <v>0</v>
      </c>
      <c r="E56" t="s">
        <v>43</v>
      </c>
    </row>
    <row r="57" spans="1:5">
      <c r="A57" s="10" t="s">
        <v>198</v>
      </c>
      <c r="B57" s="22">
        <v>390</v>
      </c>
      <c r="C57" s="11">
        <v>0</v>
      </c>
      <c r="E57" t="s">
        <v>199</v>
      </c>
    </row>
    <row r="58" spans="1:5">
      <c r="A58" t="s">
        <v>19</v>
      </c>
      <c r="B58" s="11">
        <v>7892.42</v>
      </c>
      <c r="C58" s="11">
        <v>4315</v>
      </c>
      <c r="E58" t="s">
        <v>148</v>
      </c>
    </row>
    <row r="59" spans="1:5">
      <c r="A59" t="s">
        <v>38</v>
      </c>
      <c r="B59" s="11">
        <v>277.97000000000003</v>
      </c>
      <c r="C59" s="11">
        <v>2500</v>
      </c>
      <c r="E59" t="s">
        <v>189</v>
      </c>
    </row>
    <row r="60" spans="1:5">
      <c r="A60" t="s">
        <v>20</v>
      </c>
      <c r="B60" s="11">
        <v>5309.93</v>
      </c>
      <c r="C60" s="11">
        <v>4315</v>
      </c>
    </row>
    <row r="61" spans="1:5">
      <c r="A61" t="s">
        <v>187</v>
      </c>
      <c r="B61" s="11">
        <v>0</v>
      </c>
      <c r="C61" s="11">
        <v>1500</v>
      </c>
    </row>
    <row r="62" spans="1:5">
      <c r="A62" t="s">
        <v>21</v>
      </c>
      <c r="B62" s="11">
        <v>922.32</v>
      </c>
      <c r="C62" s="11">
        <v>1291</v>
      </c>
    </row>
    <row r="63" spans="1:5" s="9" customFormat="1">
      <c r="A63" s="7" t="s">
        <v>17</v>
      </c>
      <c r="B63" s="12">
        <f>SUM(B55:B62)</f>
        <v>15161.57</v>
      </c>
      <c r="C63" s="12">
        <f>SUM(C55:C62)</f>
        <v>14843.32</v>
      </c>
      <c r="E63" s="12"/>
    </row>
    <row r="64" spans="1:5" s="9" customFormat="1">
      <c r="A64" s="7"/>
      <c r="B64" s="12"/>
      <c r="C64" s="12"/>
      <c r="E64" s="12"/>
    </row>
    <row r="65" spans="1:5" s="9" customFormat="1">
      <c r="A65" s="7" t="s">
        <v>158</v>
      </c>
      <c r="B65" s="12"/>
      <c r="C65" s="12"/>
      <c r="E65" s="23" t="s">
        <v>160</v>
      </c>
    </row>
    <row r="66" spans="1:5" s="9" customFormat="1">
      <c r="A66" s="10" t="s">
        <v>157</v>
      </c>
      <c r="B66" s="23">
        <v>13.18</v>
      </c>
      <c r="C66" s="12"/>
      <c r="E66" s="23" t="s">
        <v>161</v>
      </c>
    </row>
    <row r="67" spans="1:5" s="9" customFormat="1">
      <c r="A67" s="10" t="s">
        <v>159</v>
      </c>
      <c r="B67" s="23">
        <v>1442.77</v>
      </c>
      <c r="C67" s="12"/>
      <c r="E67" s="23" t="s">
        <v>162</v>
      </c>
    </row>
    <row r="68" spans="1:5" s="9" customFormat="1">
      <c r="A68" s="10" t="s">
        <v>163</v>
      </c>
      <c r="B68" s="23">
        <v>474</v>
      </c>
      <c r="C68" s="12"/>
      <c r="E68" s="12"/>
    </row>
    <row r="69" spans="1:5" s="9" customFormat="1">
      <c r="A69" s="7" t="s">
        <v>17</v>
      </c>
      <c r="B69" s="12">
        <f>SUM(B66:B68)</f>
        <v>1929.95</v>
      </c>
      <c r="C69" s="12"/>
      <c r="E69" s="12"/>
    </row>
    <row r="70" spans="1:5">
      <c r="A70" s="7"/>
      <c r="B70" s="21"/>
    </row>
    <row r="71" spans="1:5">
      <c r="A71" s="7" t="s">
        <v>22</v>
      </c>
      <c r="B71" s="21"/>
    </row>
    <row r="72" spans="1:5">
      <c r="A72" t="s">
        <v>23</v>
      </c>
      <c r="B72" s="19">
        <v>6780.56</v>
      </c>
      <c r="C72" s="15">
        <v>5000</v>
      </c>
    </row>
    <row r="73" spans="1:5">
      <c r="A73" s="10" t="s">
        <v>74</v>
      </c>
      <c r="B73" s="22">
        <v>11495.3</v>
      </c>
      <c r="C73" s="15">
        <v>10000</v>
      </c>
    </row>
    <row r="74" spans="1:5">
      <c r="A74" t="s">
        <v>24</v>
      </c>
      <c r="B74" s="11">
        <v>1066.45</v>
      </c>
      <c r="C74" s="11">
        <v>1000</v>
      </c>
    </row>
    <row r="75" spans="1:5">
      <c r="A75" t="s">
        <v>48</v>
      </c>
      <c r="B75" s="11">
        <v>221</v>
      </c>
      <c r="C75" s="11">
        <v>1000</v>
      </c>
    </row>
    <row r="76" spans="1:5">
      <c r="A76" s="7" t="s">
        <v>17</v>
      </c>
      <c r="B76" s="12">
        <f>SUM(B72:B75)</f>
        <v>19563.310000000001</v>
      </c>
      <c r="C76" s="12">
        <f>SUM(C72:C75)</f>
        <v>17000</v>
      </c>
    </row>
    <row r="78" spans="1:5">
      <c r="A78" s="7" t="s">
        <v>25</v>
      </c>
      <c r="B78" s="21"/>
    </row>
    <row r="79" spans="1:5">
      <c r="A79" s="8" t="s">
        <v>26</v>
      </c>
      <c r="B79" s="23">
        <v>175</v>
      </c>
      <c r="C79" s="11">
        <v>500</v>
      </c>
    </row>
    <row r="80" spans="1:5">
      <c r="A80" t="s">
        <v>27</v>
      </c>
      <c r="B80" s="11">
        <v>349.09</v>
      </c>
      <c r="C80" s="11">
        <v>300</v>
      </c>
      <c r="E80" t="s">
        <v>188</v>
      </c>
    </row>
    <row r="81" spans="1:3">
      <c r="A81" t="s">
        <v>41</v>
      </c>
      <c r="B81" s="11">
        <v>649.08000000000004</v>
      </c>
      <c r="C81" s="11">
        <v>500</v>
      </c>
    </row>
    <row r="82" spans="1:3">
      <c r="A82" t="s">
        <v>28</v>
      </c>
      <c r="B82" s="11">
        <v>45.83</v>
      </c>
      <c r="C82" s="11">
        <v>100</v>
      </c>
    </row>
    <row r="83" spans="1:3">
      <c r="A83" s="7" t="s">
        <v>17</v>
      </c>
      <c r="B83" s="12">
        <f>SUM(B79:B82)</f>
        <v>1219</v>
      </c>
      <c r="C83" s="12">
        <f>SUM(C79:C82)</f>
        <v>1400</v>
      </c>
    </row>
    <row r="84" spans="1:3">
      <c r="A84" s="7"/>
      <c r="B84" s="21"/>
      <c r="C84" s="12"/>
    </row>
    <row r="86" spans="1:3">
      <c r="A86" s="5" t="s">
        <v>29</v>
      </c>
      <c r="B86" s="12">
        <f>SUM(B37+B69+B42+B52+B63+B76+B83)</f>
        <v>63878.31</v>
      </c>
      <c r="C86" s="12">
        <f>SUM(C37+C42+C52+C63+C76+C83)</f>
        <v>59516.32</v>
      </c>
    </row>
    <row r="88" spans="1:3">
      <c r="A88" s="8" t="s">
        <v>30</v>
      </c>
      <c r="B88" s="11">
        <f>B30-B86</f>
        <v>3621.6900000000023</v>
      </c>
      <c r="C88" s="11">
        <f>C30-C86</f>
        <v>5233.68</v>
      </c>
    </row>
    <row r="91" spans="1:3">
      <c r="A91" s="2"/>
      <c r="B91" s="19"/>
    </row>
    <row r="92" spans="1:3">
      <c r="A92" s="2"/>
      <c r="B92" s="19"/>
    </row>
    <row r="93" spans="1:3">
      <c r="A93" s="2"/>
      <c r="B93" s="19"/>
      <c r="C93"/>
    </row>
    <row r="94" spans="1:3">
      <c r="C94"/>
    </row>
    <row r="95" spans="1:3">
      <c r="C95"/>
    </row>
    <row r="96" spans="1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E35" sqref="E35"/>
    </sheetView>
  </sheetViews>
  <sheetFormatPr baseColWidth="10" defaultRowHeight="15" x14ac:dyDescent="0"/>
  <cols>
    <col min="2" max="2" width="10.83203125" style="14"/>
  </cols>
  <sheetData>
    <row r="3" spans="1:4">
      <c r="A3" t="s">
        <v>49</v>
      </c>
    </row>
    <row r="5" spans="1:4">
      <c r="A5" t="s">
        <v>50</v>
      </c>
      <c r="B5" s="14">
        <v>14</v>
      </c>
      <c r="C5" t="s">
        <v>51</v>
      </c>
    </row>
    <row r="6" spans="1:4">
      <c r="A6" t="s">
        <v>52</v>
      </c>
      <c r="B6" s="14">
        <v>25</v>
      </c>
      <c r="C6" t="s">
        <v>51</v>
      </c>
    </row>
    <row r="7" spans="1:4">
      <c r="B7" s="14">
        <v>39</v>
      </c>
      <c r="C7" t="s">
        <v>51</v>
      </c>
    </row>
    <row r="8" spans="1:4">
      <c r="B8" s="14">
        <f>14+39+39+14</f>
        <v>106</v>
      </c>
      <c r="C8" t="s">
        <v>54</v>
      </c>
    </row>
    <row r="10" spans="1:4">
      <c r="A10" t="s">
        <v>53</v>
      </c>
      <c r="B10" s="14">
        <v>1500</v>
      </c>
      <c r="C10" t="s">
        <v>55</v>
      </c>
      <c r="D10" t="s">
        <v>59</v>
      </c>
    </row>
    <row r="11" spans="1:4">
      <c r="B11" s="14">
        <v>2360</v>
      </c>
      <c r="C11" t="s">
        <v>56</v>
      </c>
      <c r="D11" t="s">
        <v>60</v>
      </c>
    </row>
    <row r="12" spans="1:4">
      <c r="B12" s="14">
        <v>2360</v>
      </c>
      <c r="C12" t="s">
        <v>57</v>
      </c>
      <c r="D12" t="s">
        <v>60</v>
      </c>
    </row>
    <row r="13" spans="1:4">
      <c r="B13" s="14">
        <v>980</v>
      </c>
      <c r="C13" t="s">
        <v>58</v>
      </c>
      <c r="D13" t="s">
        <v>61</v>
      </c>
    </row>
    <row r="16" spans="1:4">
      <c r="B16" s="14">
        <f>1500/50</f>
        <v>30</v>
      </c>
      <c r="C16" t="s">
        <v>62</v>
      </c>
    </row>
    <row r="17" spans="1:3">
      <c r="B17" s="14">
        <f>2360/125</f>
        <v>18.88</v>
      </c>
      <c r="C17" t="s">
        <v>63</v>
      </c>
    </row>
    <row r="18" spans="1:3">
      <c r="B18" s="14">
        <f>2360/125</f>
        <v>18.88</v>
      </c>
      <c r="C18" t="s">
        <v>64</v>
      </c>
    </row>
    <row r="19" spans="1:3">
      <c r="B19" s="14">
        <f>980/70</f>
        <v>14</v>
      </c>
      <c r="C19" t="s">
        <v>65</v>
      </c>
    </row>
    <row r="20" spans="1:3">
      <c r="B20" s="14">
        <f>SUM(B16:B19)</f>
        <v>81.759999999999991</v>
      </c>
      <c r="C20" t="s">
        <v>54</v>
      </c>
    </row>
    <row r="22" spans="1:3">
      <c r="A22" t="s">
        <v>66</v>
      </c>
      <c r="B22" s="14">
        <v>1400</v>
      </c>
      <c r="C22" t="s">
        <v>60</v>
      </c>
    </row>
    <row r="23" spans="1:3">
      <c r="A23" t="s">
        <v>39</v>
      </c>
      <c r="B23" s="14">
        <v>2600</v>
      </c>
      <c r="C23" t="s">
        <v>67</v>
      </c>
    </row>
    <row r="24" spans="1:3">
      <c r="A24" t="s">
        <v>68</v>
      </c>
      <c r="B24" s="14">
        <f>SUM(B22:B23)/125</f>
        <v>32</v>
      </c>
    </row>
    <row r="26" spans="1:3">
      <c r="A26" t="s">
        <v>69</v>
      </c>
      <c r="B26" s="14">
        <f>B8+B20+B24</f>
        <v>219.76</v>
      </c>
      <c r="C26" t="s">
        <v>70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" workbookViewId="0">
      <selection activeCell="B18" sqref="B18"/>
    </sheetView>
  </sheetViews>
  <sheetFormatPr baseColWidth="10" defaultRowHeight="15" x14ac:dyDescent="0"/>
  <cols>
    <col min="3" max="3" width="10.83203125" style="19"/>
    <col min="4" max="4" width="10.83203125" style="14"/>
    <col min="5" max="5" width="14.1640625" style="2" bestFit="1" customWidth="1"/>
    <col min="6" max="6" width="14.1640625" style="2" customWidth="1"/>
  </cols>
  <sheetData>
    <row r="1" spans="1:11">
      <c r="A1" t="s">
        <v>78</v>
      </c>
    </row>
    <row r="4" spans="1:11">
      <c r="A4" t="s">
        <v>79</v>
      </c>
    </row>
    <row r="5" spans="1:11" s="16" customFormat="1">
      <c r="B5" s="16" t="s">
        <v>115</v>
      </c>
      <c r="C5" s="27" t="s">
        <v>114</v>
      </c>
      <c r="D5" s="17" t="s">
        <v>81</v>
      </c>
      <c r="E5" s="16" t="s">
        <v>80</v>
      </c>
      <c r="F5" s="16" t="s">
        <v>207</v>
      </c>
      <c r="G5" s="16" t="s">
        <v>82</v>
      </c>
    </row>
    <row r="6" spans="1:11">
      <c r="B6" t="s">
        <v>117</v>
      </c>
      <c r="C6" s="32">
        <v>472.2</v>
      </c>
      <c r="D6" s="14">
        <v>500</v>
      </c>
      <c r="E6" s="2" t="s">
        <v>126</v>
      </c>
      <c r="G6" t="s">
        <v>125</v>
      </c>
    </row>
    <row r="7" spans="1:11">
      <c r="B7" t="s">
        <v>117</v>
      </c>
      <c r="C7" s="19">
        <v>268.02</v>
      </c>
      <c r="D7" s="14">
        <v>268.02</v>
      </c>
      <c r="E7" s="2" t="s">
        <v>120</v>
      </c>
      <c r="G7" t="s">
        <v>124</v>
      </c>
      <c r="H7" t="s">
        <v>152</v>
      </c>
      <c r="J7" t="s">
        <v>200</v>
      </c>
    </row>
    <row r="8" spans="1:11">
      <c r="A8" s="28"/>
      <c r="B8" s="36" t="s">
        <v>117</v>
      </c>
      <c r="C8" s="31">
        <v>250</v>
      </c>
      <c r="D8" s="29">
        <v>250</v>
      </c>
      <c r="E8" s="34" t="s">
        <v>86</v>
      </c>
      <c r="F8" s="34"/>
      <c r="G8" s="28" t="s">
        <v>112</v>
      </c>
      <c r="H8" s="28"/>
      <c r="I8" s="28"/>
      <c r="J8" s="28"/>
      <c r="K8" s="28"/>
    </row>
    <row r="9" spans="1:11">
      <c r="B9" t="s">
        <v>117</v>
      </c>
      <c r="C9" s="19">
        <v>196</v>
      </c>
      <c r="D9" s="14">
        <v>250</v>
      </c>
      <c r="E9" s="2" t="s">
        <v>137</v>
      </c>
      <c r="G9" t="s">
        <v>205</v>
      </c>
    </row>
    <row r="10" spans="1:11">
      <c r="B10" t="s">
        <v>117</v>
      </c>
      <c r="C10" s="19">
        <v>250</v>
      </c>
      <c r="D10" s="14">
        <v>250</v>
      </c>
      <c r="E10" s="2" t="s">
        <v>87</v>
      </c>
      <c r="G10" t="s">
        <v>124</v>
      </c>
    </row>
    <row r="11" spans="1:11">
      <c r="B11" t="s">
        <v>117</v>
      </c>
      <c r="C11" s="19">
        <v>381.15</v>
      </c>
      <c r="D11" s="14">
        <v>381</v>
      </c>
      <c r="E11" s="2" t="s">
        <v>119</v>
      </c>
      <c r="G11" t="s">
        <v>124</v>
      </c>
      <c r="H11" t="s">
        <v>154</v>
      </c>
      <c r="J11" t="s">
        <v>200</v>
      </c>
    </row>
    <row r="12" spans="1:11">
      <c r="B12" t="s">
        <v>117</v>
      </c>
      <c r="C12" s="19">
        <v>2000</v>
      </c>
      <c r="D12" s="14">
        <v>2000</v>
      </c>
      <c r="E12" s="2" t="s">
        <v>131</v>
      </c>
      <c r="G12" t="s">
        <v>205</v>
      </c>
    </row>
    <row r="13" spans="1:11">
      <c r="B13" s="36" t="s">
        <v>117</v>
      </c>
      <c r="C13" s="19">
        <v>800</v>
      </c>
      <c r="D13" s="14">
        <v>800</v>
      </c>
      <c r="E13" s="2" t="s">
        <v>96</v>
      </c>
      <c r="G13" t="s">
        <v>205</v>
      </c>
    </row>
    <row r="14" spans="1:11">
      <c r="B14" t="s">
        <v>116</v>
      </c>
      <c r="C14" s="19">
        <v>78</v>
      </c>
      <c r="D14" s="14">
        <v>78</v>
      </c>
      <c r="E14" s="2" t="s">
        <v>119</v>
      </c>
      <c r="G14" t="s">
        <v>125</v>
      </c>
      <c r="H14" t="s">
        <v>202</v>
      </c>
      <c r="J14" t="s">
        <v>200</v>
      </c>
    </row>
    <row r="15" spans="1:11">
      <c r="B15" t="s">
        <v>116</v>
      </c>
      <c r="C15" s="19">
        <v>232</v>
      </c>
      <c r="D15" s="14">
        <v>158</v>
      </c>
      <c r="E15" s="2" t="s">
        <v>120</v>
      </c>
      <c r="G15" t="s">
        <v>125</v>
      </c>
      <c r="H15" t="s">
        <v>202</v>
      </c>
      <c r="J15" t="s">
        <v>201</v>
      </c>
    </row>
    <row r="16" spans="1:11">
      <c r="B16" t="s">
        <v>116</v>
      </c>
      <c r="C16" s="19">
        <v>150</v>
      </c>
      <c r="D16" s="14">
        <v>150</v>
      </c>
      <c r="E16" s="2" t="s">
        <v>85</v>
      </c>
    </row>
    <row r="17" spans="1:8">
      <c r="B17" t="s">
        <v>116</v>
      </c>
      <c r="C17" s="19">
        <v>329.2</v>
      </c>
      <c r="E17" s="2" t="s">
        <v>151</v>
      </c>
      <c r="G17" t="s">
        <v>125</v>
      </c>
    </row>
    <row r="18" spans="1:8">
      <c r="B18" t="s">
        <v>116</v>
      </c>
      <c r="C18" s="19">
        <v>254.1</v>
      </c>
      <c r="E18" s="2" t="s">
        <v>151</v>
      </c>
      <c r="G18" t="s">
        <v>124</v>
      </c>
      <c r="H18" t="s">
        <v>153</v>
      </c>
    </row>
    <row r="19" spans="1:8">
      <c r="B19" t="s">
        <v>116</v>
      </c>
      <c r="C19" s="19">
        <v>60.3</v>
      </c>
      <c r="E19" s="2" t="s">
        <v>151</v>
      </c>
      <c r="G19" t="s">
        <v>196</v>
      </c>
    </row>
    <row r="20" spans="1:8">
      <c r="B20" t="s">
        <v>116</v>
      </c>
      <c r="C20" s="19">
        <v>161.30000000000001</v>
      </c>
      <c r="D20" s="14">
        <v>161.30000000000001</v>
      </c>
      <c r="E20" s="2" t="s">
        <v>87</v>
      </c>
      <c r="G20" t="s">
        <v>125</v>
      </c>
    </row>
    <row r="21" spans="1:8">
      <c r="B21" t="s">
        <v>116</v>
      </c>
      <c r="C21" s="19">
        <v>275.05</v>
      </c>
      <c r="E21" s="2" t="s">
        <v>180</v>
      </c>
    </row>
    <row r="22" spans="1:8">
      <c r="B22" t="s">
        <v>116</v>
      </c>
      <c r="C22" s="19">
        <v>373.24</v>
      </c>
      <c r="E22" s="2" t="s">
        <v>190</v>
      </c>
    </row>
    <row r="23" spans="1:8">
      <c r="B23" t="s">
        <v>116</v>
      </c>
      <c r="C23" s="30">
        <v>250</v>
      </c>
      <c r="D23" s="14">
        <v>250</v>
      </c>
      <c r="E23" s="2" t="s">
        <v>197</v>
      </c>
      <c r="G23" t="s">
        <v>124</v>
      </c>
    </row>
    <row r="25" spans="1:8" s="16" customFormat="1">
      <c r="A25" s="16" t="s">
        <v>89</v>
      </c>
      <c r="C25" s="27">
        <f>SUM(C6:C24)</f>
        <v>6780.56</v>
      </c>
      <c r="D25" s="17">
        <f>SUM(D6:D24)</f>
        <v>5496.3200000000006</v>
      </c>
    </row>
    <row r="29" spans="1:8">
      <c r="A29" t="s">
        <v>83</v>
      </c>
    </row>
    <row r="30" spans="1:8" s="16" customFormat="1">
      <c r="C30" s="27"/>
      <c r="D30" s="17" t="s">
        <v>81</v>
      </c>
      <c r="E30" s="16" t="s">
        <v>80</v>
      </c>
      <c r="F30" s="16" t="s">
        <v>206</v>
      </c>
      <c r="G30" s="16" t="s">
        <v>82</v>
      </c>
    </row>
    <row r="31" spans="1:8">
      <c r="B31" t="s">
        <v>117</v>
      </c>
      <c r="C31" s="19">
        <v>500</v>
      </c>
      <c r="D31" s="14">
        <v>500</v>
      </c>
      <c r="E31" s="2" t="s">
        <v>91</v>
      </c>
      <c r="F31" t="s">
        <v>93</v>
      </c>
      <c r="G31" t="s">
        <v>205</v>
      </c>
    </row>
    <row r="32" spans="1:8">
      <c r="B32" t="s">
        <v>117</v>
      </c>
      <c r="C32" s="19">
        <v>250</v>
      </c>
      <c r="D32" s="14">
        <v>250</v>
      </c>
      <c r="E32" s="35" t="s">
        <v>105</v>
      </c>
      <c r="F32" t="s">
        <v>106</v>
      </c>
      <c r="G32" t="s">
        <v>205</v>
      </c>
    </row>
    <row r="33" spans="2:8">
      <c r="B33" s="36" t="s">
        <v>117</v>
      </c>
      <c r="C33" s="19">
        <v>500</v>
      </c>
      <c r="D33" s="14">
        <v>500</v>
      </c>
      <c r="E33" s="2" t="s">
        <v>97</v>
      </c>
      <c r="F33" t="s">
        <v>98</v>
      </c>
      <c r="G33" t="s">
        <v>205</v>
      </c>
    </row>
    <row r="34" spans="2:8">
      <c r="B34" t="s">
        <v>117</v>
      </c>
      <c r="C34" s="19">
        <v>381.15</v>
      </c>
      <c r="E34" s="35" t="s">
        <v>121</v>
      </c>
      <c r="F34" t="s">
        <v>122</v>
      </c>
      <c r="G34" t="s">
        <v>124</v>
      </c>
      <c r="H34" t="s">
        <v>155</v>
      </c>
    </row>
    <row r="35" spans="2:8">
      <c r="B35" t="s">
        <v>117</v>
      </c>
      <c r="C35" s="19">
        <v>750</v>
      </c>
      <c r="D35" s="14">
        <v>750</v>
      </c>
      <c r="E35" s="2" t="s">
        <v>109</v>
      </c>
      <c r="F35" t="s">
        <v>123</v>
      </c>
      <c r="G35" t="s">
        <v>205</v>
      </c>
    </row>
    <row r="36" spans="2:8">
      <c r="B36" t="s">
        <v>117</v>
      </c>
      <c r="C36" s="19">
        <v>500</v>
      </c>
      <c r="D36" s="14">
        <v>500</v>
      </c>
      <c r="E36" s="35" t="s">
        <v>88</v>
      </c>
      <c r="F36" t="s">
        <v>113</v>
      </c>
      <c r="G36" t="s">
        <v>205</v>
      </c>
    </row>
    <row r="37" spans="2:8">
      <c r="B37" t="s">
        <v>117</v>
      </c>
      <c r="C37" s="19">
        <v>0</v>
      </c>
      <c r="D37" s="14">
        <v>50</v>
      </c>
      <c r="E37" s="35" t="s">
        <v>118</v>
      </c>
      <c r="F37"/>
      <c r="G37" t="s">
        <v>125</v>
      </c>
    </row>
    <row r="38" spans="2:8">
      <c r="B38" s="36" t="s">
        <v>116</v>
      </c>
      <c r="C38" s="32">
        <v>500</v>
      </c>
      <c r="D38" s="14">
        <v>500</v>
      </c>
      <c r="E38" s="2" t="s">
        <v>84</v>
      </c>
      <c r="F38"/>
    </row>
    <row r="39" spans="2:8">
      <c r="B39" t="s">
        <v>116</v>
      </c>
      <c r="C39" s="19">
        <v>500</v>
      </c>
      <c r="D39" s="14">
        <v>500</v>
      </c>
      <c r="E39" s="35" t="s">
        <v>132</v>
      </c>
      <c r="F39" t="s">
        <v>133</v>
      </c>
    </row>
    <row r="40" spans="2:8">
      <c r="B40" t="s">
        <v>116</v>
      </c>
      <c r="C40" s="19">
        <v>500</v>
      </c>
      <c r="D40" s="14">
        <v>500</v>
      </c>
      <c r="E40" s="35" t="s">
        <v>149</v>
      </c>
      <c r="F40" t="s">
        <v>134</v>
      </c>
    </row>
    <row r="41" spans="2:8">
      <c r="B41" t="s">
        <v>116</v>
      </c>
      <c r="C41" s="19">
        <v>500</v>
      </c>
      <c r="D41" s="14">
        <v>500</v>
      </c>
      <c r="E41" s="2" t="s">
        <v>203</v>
      </c>
      <c r="F41" t="s">
        <v>95</v>
      </c>
    </row>
    <row r="42" spans="2:8">
      <c r="B42" t="s">
        <v>116</v>
      </c>
      <c r="C42" s="19">
        <v>500</v>
      </c>
      <c r="D42" s="14">
        <v>500</v>
      </c>
      <c r="E42" s="2" t="s">
        <v>204</v>
      </c>
      <c r="F42" t="s">
        <v>94</v>
      </c>
    </row>
    <row r="43" spans="2:8">
      <c r="B43" t="s">
        <v>116</v>
      </c>
      <c r="C43" s="19">
        <v>433</v>
      </c>
      <c r="D43" s="14">
        <v>500</v>
      </c>
      <c r="E43" s="35" t="s">
        <v>135</v>
      </c>
      <c r="F43" t="s">
        <v>136</v>
      </c>
    </row>
    <row r="44" spans="2:8">
      <c r="B44" t="s">
        <v>116</v>
      </c>
      <c r="C44" s="19">
        <v>600</v>
      </c>
      <c r="D44" s="14">
        <v>600</v>
      </c>
      <c r="E44" s="35" t="s">
        <v>107</v>
      </c>
      <c r="F44" t="s">
        <v>108</v>
      </c>
    </row>
    <row r="45" spans="2:8">
      <c r="B45" t="s">
        <v>116</v>
      </c>
      <c r="C45" s="19">
        <v>250</v>
      </c>
      <c r="D45" s="14">
        <v>250</v>
      </c>
      <c r="E45" s="2" t="s">
        <v>90</v>
      </c>
      <c r="F45" t="s">
        <v>92</v>
      </c>
    </row>
    <row r="46" spans="2:8">
      <c r="B46" t="s">
        <v>116</v>
      </c>
      <c r="C46" s="32">
        <v>500</v>
      </c>
      <c r="D46" s="14">
        <v>500</v>
      </c>
      <c r="E46" s="35" t="s">
        <v>110</v>
      </c>
      <c r="F46" t="s">
        <v>111</v>
      </c>
    </row>
    <row r="47" spans="2:8">
      <c r="B47" t="s">
        <v>116</v>
      </c>
      <c r="C47" s="19">
        <v>500</v>
      </c>
      <c r="D47" s="14">
        <v>500</v>
      </c>
      <c r="E47" s="2" t="s">
        <v>103</v>
      </c>
      <c r="F47" t="s">
        <v>104</v>
      </c>
    </row>
    <row r="48" spans="2:8">
      <c r="B48" t="s">
        <v>116</v>
      </c>
      <c r="C48" s="19">
        <v>500</v>
      </c>
      <c r="D48" s="14">
        <v>500</v>
      </c>
      <c r="E48" s="2" t="s">
        <v>101</v>
      </c>
      <c r="F48" t="s">
        <v>102</v>
      </c>
    </row>
    <row r="49" spans="1:10">
      <c r="B49" t="s">
        <v>116</v>
      </c>
      <c r="C49" s="19">
        <v>500</v>
      </c>
      <c r="D49" s="14">
        <v>500</v>
      </c>
      <c r="E49" s="2" t="s">
        <v>99</v>
      </c>
      <c r="F49" t="s">
        <v>100</v>
      </c>
    </row>
    <row r="50" spans="1:10">
      <c r="B50" t="s">
        <v>116</v>
      </c>
      <c r="C50" s="19">
        <v>500</v>
      </c>
      <c r="D50" s="14">
        <v>500</v>
      </c>
      <c r="E50" s="35" t="s">
        <v>150</v>
      </c>
      <c r="F50" t="s">
        <v>130</v>
      </c>
    </row>
    <row r="51" spans="1:10">
      <c r="B51" t="s">
        <v>116</v>
      </c>
      <c r="C51" s="19">
        <v>381.15</v>
      </c>
      <c r="E51" s="35" t="s">
        <v>145</v>
      </c>
      <c r="F51" t="s">
        <v>146</v>
      </c>
      <c r="H51" t="s">
        <v>164</v>
      </c>
      <c r="J51" t="s">
        <v>200</v>
      </c>
    </row>
    <row r="52" spans="1:10">
      <c r="B52" t="s">
        <v>116</v>
      </c>
      <c r="C52" s="19">
        <v>250</v>
      </c>
      <c r="D52" s="14">
        <v>250</v>
      </c>
      <c r="E52" s="35" t="s">
        <v>194</v>
      </c>
      <c r="F52" t="s">
        <v>112</v>
      </c>
    </row>
    <row r="53" spans="1:10">
      <c r="B53" t="s">
        <v>116</v>
      </c>
      <c r="C53" s="19">
        <v>1200</v>
      </c>
      <c r="D53" s="14">
        <v>750</v>
      </c>
      <c r="E53" s="35" t="s">
        <v>195</v>
      </c>
      <c r="F53" t="s">
        <v>122</v>
      </c>
    </row>
    <row r="54" spans="1:10">
      <c r="B54" t="s">
        <v>116</v>
      </c>
      <c r="C54" s="30">
        <v>500</v>
      </c>
      <c r="D54" s="14">
        <v>500</v>
      </c>
      <c r="E54" s="35" t="s">
        <v>143</v>
      </c>
      <c r="F54" t="s">
        <v>144</v>
      </c>
    </row>
    <row r="56" spans="1:10" s="16" customFormat="1">
      <c r="A56" s="16" t="s">
        <v>89</v>
      </c>
      <c r="C56" s="27">
        <f>SUM(C31:C54)</f>
        <v>11495.3</v>
      </c>
      <c r="D56" s="17">
        <f>SUM(D31:D54)</f>
        <v>10400</v>
      </c>
    </row>
    <row r="60" spans="1:10">
      <c r="I60" t="s">
        <v>89</v>
      </c>
    </row>
    <row r="61" spans="1:10">
      <c r="A61" t="s">
        <v>89</v>
      </c>
      <c r="C61" s="33">
        <f>C25+C56</f>
        <v>18275.86</v>
      </c>
      <c r="D61" s="14">
        <f>D25+D56</f>
        <v>15896.32</v>
      </c>
      <c r="H61" t="s">
        <v>127</v>
      </c>
      <c r="I61" s="11">
        <f>SUM(C14:C23)+SUM(C38:C54)</f>
        <v>10777.34</v>
      </c>
    </row>
    <row r="62" spans="1:10">
      <c r="H62" t="s">
        <v>128</v>
      </c>
      <c r="I62" s="11">
        <f>SUM(C6:C13)+SUM(C31:C37)</f>
        <v>7498.52</v>
      </c>
    </row>
  </sheetData>
  <sortState ref="A6:J23">
    <sortCondition ref="B6:B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F8" sqref="F8"/>
    </sheetView>
  </sheetViews>
  <sheetFormatPr baseColWidth="10" defaultRowHeight="15" x14ac:dyDescent="0"/>
  <cols>
    <col min="1" max="1" width="14.1640625" customWidth="1"/>
    <col min="4" max="4" width="3.6640625" customWidth="1"/>
    <col min="5" max="5" width="12.1640625" bestFit="1" customWidth="1"/>
  </cols>
  <sheetData>
    <row r="2" spans="1:6">
      <c r="A2" t="s">
        <v>182</v>
      </c>
    </row>
    <row r="3" spans="1:6">
      <c r="A3" t="s">
        <v>183</v>
      </c>
      <c r="C3">
        <v>431.2</v>
      </c>
      <c r="E3" t="s">
        <v>184</v>
      </c>
    </row>
    <row r="4" spans="1:6">
      <c r="A4" t="s">
        <v>170</v>
      </c>
      <c r="B4" t="s">
        <v>173</v>
      </c>
      <c r="C4">
        <v>635.25</v>
      </c>
      <c r="E4" t="s">
        <v>179</v>
      </c>
      <c r="F4" t="s">
        <v>178</v>
      </c>
    </row>
    <row r="5" spans="1:6">
      <c r="A5" t="s">
        <v>185</v>
      </c>
      <c r="C5">
        <v>88</v>
      </c>
      <c r="E5" t="s">
        <v>184</v>
      </c>
    </row>
    <row r="6" spans="1:6">
      <c r="E6" t="s">
        <v>174</v>
      </c>
    </row>
    <row r="7" spans="1:6">
      <c r="A7" t="s">
        <v>170</v>
      </c>
      <c r="B7" t="s">
        <v>168</v>
      </c>
      <c r="C7">
        <v>706.88</v>
      </c>
      <c r="E7" t="s">
        <v>177</v>
      </c>
      <c r="F7" t="s">
        <v>178</v>
      </c>
    </row>
    <row r="9" spans="1:6">
      <c r="A9" t="s">
        <v>181</v>
      </c>
    </row>
    <row r="11" spans="1:6">
      <c r="A11" t="s">
        <v>170</v>
      </c>
      <c r="B11" t="s">
        <v>165</v>
      </c>
      <c r="C11">
        <v>381.15</v>
      </c>
      <c r="E11" t="s">
        <v>145</v>
      </c>
      <c r="F11" t="s">
        <v>175</v>
      </c>
    </row>
    <row r="12" spans="1:6">
      <c r="A12" t="s">
        <v>170</v>
      </c>
      <c r="B12" t="s">
        <v>166</v>
      </c>
      <c r="C12">
        <v>381.15</v>
      </c>
      <c r="E12" t="s">
        <v>121</v>
      </c>
      <c r="F12" t="s">
        <v>129</v>
      </c>
    </row>
    <row r="13" spans="1:6">
      <c r="A13" t="s">
        <v>170</v>
      </c>
      <c r="B13" t="s">
        <v>167</v>
      </c>
      <c r="C13">
        <v>381.15</v>
      </c>
      <c r="E13" t="s">
        <v>176</v>
      </c>
      <c r="F13" t="s">
        <v>129</v>
      </c>
    </row>
    <row r="14" spans="1:6">
      <c r="A14" t="s">
        <v>170</v>
      </c>
      <c r="B14" t="s">
        <v>169</v>
      </c>
      <c r="C14">
        <v>254.1</v>
      </c>
      <c r="E14" t="s">
        <v>151</v>
      </c>
      <c r="F14" t="s">
        <v>129</v>
      </c>
    </row>
    <row r="16" spans="1:6">
      <c r="A16" t="s">
        <v>171</v>
      </c>
      <c r="B16" t="s">
        <v>172</v>
      </c>
      <c r="C16">
        <v>268.02</v>
      </c>
      <c r="E16" t="s">
        <v>120</v>
      </c>
      <c r="F16" t="s">
        <v>129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True Price PP</vt:lpstr>
      <vt:lpstr>Grants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2015-11-04T20:42:28Z</dcterms:created>
  <dcterms:modified xsi:type="dcterms:W3CDTF">2016-03-18T22:39:52Z</dcterms:modified>
</cp:coreProperties>
</file>