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9224" windowHeight="3756"/>
  </bookViews>
  <sheets>
    <sheet name="Grant Rec by TMC project" sheetId="1" r:id="rId1"/>
    <sheet name="Sheet2" sheetId="2" state="hidden" r:id="rId2"/>
    <sheet name="Sheet3" sheetId="3" state="hidden" r:id="rId3"/>
  </sheets>
  <definedNames>
    <definedName name="_xlnm.Print_Titles" localSheetId="0">'Grant Rec by TMC project'!$A:$E,'Grant Rec by TMC project'!$1:$1</definedName>
    <definedName name="QBCANSUPPORTUPDATE" localSheetId="0">FALSE</definedName>
    <definedName name="QBCOMPANYFILENAME" localSheetId="0">"Z:\Mother Jones\Mother Jones Magazine.QBW"</definedName>
    <definedName name="QBENDDATE" localSheetId="0">20131130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19</definedName>
    <definedName name="QBREPORTCOMPANYID" localSheetId="0">"96b601a6fbb74051bb3b9684992437e6"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20130101</definedName>
  </definedNames>
  <calcPr calcId="145621" concurrentCalc="0"/>
</workbook>
</file>

<file path=xl/calcChain.xml><?xml version="1.0" encoding="utf-8"?>
<calcChain xmlns="http://schemas.openxmlformats.org/spreadsheetml/2006/main">
  <c r="F4" i="1" l="1"/>
  <c r="F12" i="1"/>
  <c r="F13" i="1"/>
  <c r="F17" i="1"/>
  <c r="F18" i="1"/>
  <c r="F19" i="1"/>
  <c r="F40" i="1"/>
  <c r="F41" i="1"/>
  <c r="F42" i="1"/>
  <c r="F43" i="1"/>
  <c r="S45" i="1"/>
  <c r="I12" i="1"/>
  <c r="I13" i="1"/>
  <c r="I17" i="1"/>
  <c r="I18" i="1"/>
  <c r="I19" i="1"/>
  <c r="I40" i="1"/>
  <c r="I41" i="1"/>
  <c r="I42" i="1"/>
  <c r="I43" i="1"/>
  <c r="S48" i="1"/>
  <c r="J12" i="1"/>
  <c r="J13" i="1"/>
  <c r="J17" i="1"/>
  <c r="J18" i="1"/>
  <c r="J19" i="1"/>
  <c r="J40" i="1"/>
  <c r="J41" i="1"/>
  <c r="J42" i="1"/>
  <c r="J43" i="1"/>
  <c r="S49" i="1"/>
  <c r="L12" i="1"/>
  <c r="L13" i="1"/>
  <c r="L17" i="1"/>
  <c r="L18" i="1"/>
  <c r="L19" i="1"/>
  <c r="L40" i="1"/>
  <c r="L41" i="1"/>
  <c r="L42" i="1"/>
  <c r="L43" i="1"/>
  <c r="S50" i="1"/>
  <c r="Q12" i="1"/>
  <c r="Q13" i="1"/>
  <c r="Q17" i="1"/>
  <c r="Q18" i="1"/>
  <c r="Q19" i="1"/>
  <c r="Q40" i="1"/>
  <c r="Q41" i="1"/>
  <c r="Q42" i="1"/>
  <c r="Q43" i="1"/>
  <c r="S51" i="1"/>
  <c r="R12" i="1"/>
  <c r="R13" i="1"/>
  <c r="R17" i="1"/>
  <c r="R18" i="1"/>
  <c r="R19" i="1"/>
  <c r="R40" i="1"/>
  <c r="R41" i="1"/>
  <c r="R42" i="1"/>
  <c r="R43" i="1"/>
  <c r="S52" i="1"/>
  <c r="G12" i="1"/>
  <c r="G13" i="1"/>
  <c r="G17" i="1"/>
  <c r="G18" i="1"/>
  <c r="G19" i="1"/>
  <c r="G40" i="1"/>
  <c r="G41" i="1"/>
  <c r="G42" i="1"/>
  <c r="G43" i="1"/>
  <c r="H12" i="1"/>
  <c r="H13" i="1"/>
  <c r="H17" i="1"/>
  <c r="H18" i="1"/>
  <c r="H19" i="1"/>
  <c r="H40" i="1"/>
  <c r="H41" i="1"/>
  <c r="H42" i="1"/>
  <c r="H43" i="1"/>
  <c r="K12" i="1"/>
  <c r="K13" i="1"/>
  <c r="K17" i="1"/>
  <c r="K18" i="1"/>
  <c r="K19" i="1"/>
  <c r="K40" i="1"/>
  <c r="K41" i="1"/>
  <c r="K42" i="1"/>
  <c r="K43" i="1"/>
  <c r="M12" i="1"/>
  <c r="M13" i="1"/>
  <c r="M17" i="1"/>
  <c r="M18" i="1"/>
  <c r="M19" i="1"/>
  <c r="M40" i="1"/>
  <c r="M41" i="1"/>
  <c r="M42" i="1"/>
  <c r="M43" i="1"/>
  <c r="N12" i="1"/>
  <c r="N13" i="1"/>
  <c r="N17" i="1"/>
  <c r="N18" i="1"/>
  <c r="N19" i="1"/>
  <c r="N40" i="1"/>
  <c r="N41" i="1"/>
  <c r="N42" i="1"/>
  <c r="N43" i="1"/>
  <c r="O12" i="1"/>
  <c r="O13" i="1"/>
  <c r="O17" i="1"/>
  <c r="O18" i="1"/>
  <c r="O19" i="1"/>
  <c r="O40" i="1"/>
  <c r="O41" i="1"/>
  <c r="O42" i="1"/>
  <c r="O43" i="1"/>
  <c r="P12" i="1"/>
  <c r="P13" i="1"/>
  <c r="P17" i="1"/>
  <c r="P18" i="1"/>
  <c r="P19" i="1"/>
  <c r="P40" i="1"/>
  <c r="P41" i="1"/>
  <c r="P42" i="1"/>
  <c r="P43" i="1"/>
  <c r="S53" i="1"/>
  <c r="S54" i="1"/>
  <c r="S18" i="1"/>
  <c r="S4" i="1"/>
  <c r="S19" i="1"/>
  <c r="S42" i="1"/>
  <c r="S43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17" i="1"/>
  <c r="S16" i="1"/>
  <c r="S15" i="1"/>
  <c r="S13" i="1"/>
  <c r="S12" i="1"/>
  <c r="S11" i="1"/>
  <c r="S10" i="1"/>
  <c r="S9" i="1"/>
</calcChain>
</file>

<file path=xl/sharedStrings.xml><?xml version="1.0" encoding="utf-8"?>
<sst xmlns="http://schemas.openxmlformats.org/spreadsheetml/2006/main" count="64" uniqueCount="64">
  <si>
    <t>TMC</t>
  </si>
  <si>
    <t>TMC-CONF</t>
  </si>
  <si>
    <t>TMC-IILABS-Metrics</t>
  </si>
  <si>
    <t>TMC-Kauai</t>
  </si>
  <si>
    <t>TMC CJTI</t>
  </si>
  <si>
    <t>TMC Intern - House</t>
  </si>
  <si>
    <t>TMC Meetings - Annual</t>
  </si>
  <si>
    <t>TMC Meetings - Regional</t>
  </si>
  <si>
    <t>TMC Repro Justice</t>
  </si>
  <si>
    <t>TMC Vocus</t>
  </si>
  <si>
    <t>TOTAL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</si>
  <si>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</si>
  <si>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</si>
  <si>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</si>
  <si>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</si>
  <si>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</si>
  <si>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 Fdtn</t>
  </si>
  <si>
    <t>1104305 · DevTemp Restr Inc PSol(&gt;$1,500)</t>
  </si>
  <si>
    <t>Total 101 · Total Major Gift</t>
  </si>
  <si>
    <t>Total 10 · Total Dev Income</t>
  </si>
  <si>
    <t>71 · Total TMC Income</t>
  </si>
  <si>
    <t>1714101 · TMC Membership Dues Income</t>
  </si>
  <si>
    <t>1714105 · TMC Services Income</t>
  </si>
  <si>
    <t>Total 71 · Total TMC Income</t>
  </si>
  <si>
    <t>Total Income</t>
  </si>
  <si>
    <t>Gross Profit</t>
  </si>
  <si>
    <t>Expense</t>
  </si>
  <si>
    <t>7400 · Total Sponsored Projects</t>
  </si>
  <si>
    <t>7402 · Total TMC Project Expense</t>
  </si>
  <si>
    <t>1745202 · TMC Personnel</t>
  </si>
  <si>
    <t>1745206 · TMC Promotion</t>
  </si>
  <si>
    <t>1745209 · TMC Website Fees</t>
  </si>
  <si>
    <t>1745201 · TMC Sponsorship Fee</t>
  </si>
  <si>
    <t>1745212 · TMC Office Rent</t>
  </si>
  <si>
    <t>1745250 · TMC Contractor</t>
  </si>
  <si>
    <t>1745251 · TMC Contractor Reimbursement</t>
  </si>
  <si>
    <t>1745260 · TMC Conference/seminars</t>
  </si>
  <si>
    <t>1745266 · TMC Software licensing</t>
  </si>
  <si>
    <t>1745268 · TMC Miscellaneous</t>
  </si>
  <si>
    <t>1745269 · TMC Bank/Credit Fees</t>
  </si>
  <si>
    <t>1745272 · TMC Postage</t>
  </si>
  <si>
    <t>1745273 · TMC Travel</t>
  </si>
  <si>
    <t>1745274 · TMC Meals/Entertainment</t>
  </si>
  <si>
    <t>1745275 · TMC Registration Fees</t>
  </si>
  <si>
    <t>1745276 · TMC Member Capacity Building</t>
  </si>
  <si>
    <t>1745279 · TMC Event</t>
  </si>
  <si>
    <t>Total 7402 · Total TMC Project Expense</t>
  </si>
  <si>
    <t>Total 7400 · Total Sponsored Projects</t>
  </si>
  <si>
    <t>Total Expense</t>
  </si>
  <si>
    <t>Net Income</t>
  </si>
  <si>
    <t>GRANT BALANCE FROM PRIOR YEAR</t>
  </si>
  <si>
    <t>2013 ACTIVITY</t>
  </si>
  <si>
    <t>TMC-IILABS-LFJrnl</t>
  </si>
  <si>
    <t>TMC Comm/Outreach</t>
  </si>
  <si>
    <t>UNRESTRICTED GRANT BALANCE</t>
  </si>
  <si>
    <t>RESTRICTTED PROJECTS WITH FUNDS</t>
  </si>
  <si>
    <t xml:space="preserve">        IILABS-Metrics</t>
  </si>
  <si>
    <t xml:space="preserve">        Repro Justice</t>
  </si>
  <si>
    <t xml:space="preserve">        Vocus</t>
  </si>
  <si>
    <t>UNRESTRICTED GRANTS USED BY PROJECTS</t>
  </si>
  <si>
    <t xml:space="preserve">  TOTAL Grant Balance as of 11/30/13</t>
  </si>
  <si>
    <t xml:space="preserve">        Kauai</t>
  </si>
  <si>
    <t xml:space="preserve">         Collab.-M.P. Project</t>
  </si>
  <si>
    <t>TMC Collab-M.P.Project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</si>
</sst>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#,##0.00;\-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5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4" fillId="0" borderId="5" xfId="0" applyNumberFormat="1" applyFont="1" applyBorder="1"/>
    <xf numFmtId="7" fontId="5" fillId="0" borderId="5" xfId="0" applyNumberFormat="1" applyFont="1" applyBorder="1"/>
    <xf numFmtId="49" fontId="4" fillId="0" borderId="0" xfId="0" applyNumberFormat="1" applyFont="1"/>
    <xf numFmtId="49" fontId="6" fillId="0" borderId="0" xfId="0" applyNumberFormat="1" applyFont="1"/>
    <xf numFmtId="44" fontId="5" fillId="0" borderId="5" xfId="1" applyFont="1" applyBorder="1"/>
    <xf numFmtId="44" fontId="2" fillId="0" borderId="0" xfId="1" applyFont="1"/>
    <xf numFmtId="44" fontId="2" fillId="0" borderId="5" xfId="1" applyFont="1" applyBorder="1"/>
    <xf numFmtId="0" fontId="7" fillId="0" borderId="0" xfId="0" applyNumberFormat="1" applyFont="1"/>
    <xf numFmtId="44" fontId="1" fillId="0" borderId="1" xfId="1" applyFont="1" applyBorder="1" applyAlignment="1">
      <alignment horizontal="center"/>
    </xf>
    <xf numFmtId="44" fontId="2" fillId="0" borderId="0" xfId="1" applyFont="1" applyBorder="1"/>
    <xf numFmtId="44" fontId="2" fillId="0" borderId="2" xfId="1" applyFont="1" applyBorder="1"/>
    <xf numFmtId="44" fontId="2" fillId="0" borderId="3" xfId="1" applyFont="1" applyBorder="1"/>
    <xf numFmtId="44" fontId="0" fillId="0" borderId="0" xfId="1" applyFont="1"/>
    <xf numFmtId="44" fontId="7" fillId="0" borderId="0" xfId="1" applyFont="1"/>
    <xf numFmtId="44" fontId="8" fillId="0" borderId="0" xfId="1" applyFont="1"/>
    <xf numFmtId="44" fontId="9" fillId="0" borderId="0" xfId="1" applyFont="1"/>
    <xf numFmtId="7" fontId="4" fillId="0" borderId="4" xfId="0" applyNumberFormat="1" applyFont="1" applyBorder="1"/>
    <xf numFmtId="44" fontId="1" fillId="0" borderId="0" xfId="0" applyNumberFormat="1" applyFont="1"/>
    <xf numFmtId="44" fontId="0" fillId="0" borderId="0" xfId="0" applyNumberFormat="1"/>
    <xf numFmtId="7" fontId="8" fillId="0" borderId="0" xfId="1" applyNumberFormat="1" applyFont="1"/>
    <xf numFmtId="7" fontId="10" fillId="0" borderId="6" xfId="1" applyNumberFormat="1" applyFont="1" applyBorder="1"/>
    <xf numFmtId="7" fontId="8" fillId="0" borderId="7" xfId="1" applyNumberFormat="1" applyFont="1" applyBorder="1"/>
    <xf numFmtId="49" fontId="1" fillId="0" borderId="1" xfId="0" applyNumberFormat="1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workbookViewId="0">
      <pane xSplit="5" ySplit="1" topLeftCell="F2" activePane="bottomRight" state="frozenSplit"/>
      <selection pane="topRight" activeCell="H1" sqref="H1"/>
      <selection pane="bottomLeft" activeCell="A2" sqref="A2"/>
      <selection pane="bottomRight" activeCell="E6" sqref="E6"/>
    </sheetView>
  </sheetViews>
  <sheetFormatPr defaultRowHeight="14.4" x14ac:dyDescent="0.3"/>
  <cols>
    <col min="1" max="4" width="3" style="10" customWidth="1"/>
    <col min="5" max="5" width="40.44140625" style="10" customWidth="1"/>
    <col min="6" max="6" width="13.5546875" style="11" bestFit="1" customWidth="1"/>
    <col min="7" max="7" width="13.109375" style="11" bestFit="1" customWidth="1"/>
    <col min="8" max="8" width="17.77734375" style="11" bestFit="1" customWidth="1"/>
    <col min="9" max="9" width="19.109375" style="11" bestFit="1" customWidth="1"/>
    <col min="10" max="10" width="10.88671875" style="11" bestFit="1" customWidth="1"/>
    <col min="11" max="11" width="11.21875" style="11" bestFit="1" customWidth="1"/>
    <col min="12" max="12" width="21.88671875" style="11" bestFit="1" customWidth="1"/>
    <col min="13" max="13" width="19.88671875" style="11" bestFit="1" customWidth="1"/>
    <col min="14" max="14" width="18.44140625" style="24" bestFit="1" customWidth="1"/>
    <col min="15" max="15" width="22.33203125" style="24" bestFit="1" customWidth="1"/>
    <col min="16" max="16" width="24" style="24" bestFit="1" customWidth="1"/>
    <col min="17" max="17" width="18.109375" style="24" bestFit="1" customWidth="1"/>
    <col min="18" max="18" width="11" style="24" bestFit="1" customWidth="1"/>
    <col min="19" max="19" width="13.5546875" style="24" bestFit="1" customWidth="1"/>
    <col min="20" max="20" width="12.44140625" bestFit="1" customWidth="1"/>
  </cols>
  <sheetData>
    <row r="1" spans="1:19" s="9" customFormat="1" ht="22.8" customHeight="1" thickBot="1" x14ac:dyDescent="0.35">
      <c r="A1" s="7"/>
      <c r="B1" s="7"/>
      <c r="C1" s="7"/>
      <c r="D1" s="7"/>
      <c r="E1" s="7"/>
      <c r="F1" s="8" t="s">
        <v>0</v>
      </c>
      <c r="G1" s="8" t="s">
        <v>1</v>
      </c>
      <c r="H1" s="8" t="s">
        <v>52</v>
      </c>
      <c r="I1" s="8" t="s">
        <v>2</v>
      </c>
      <c r="J1" s="8" t="s">
        <v>3</v>
      </c>
      <c r="K1" s="8" t="s">
        <v>4</v>
      </c>
      <c r="L1" s="34" t="s">
        <v>63</v>
      </c>
      <c r="M1" s="8" t="s">
        <v>53</v>
      </c>
      <c r="N1" s="20" t="s">
        <v>5</v>
      </c>
      <c r="O1" s="20" t="s">
        <v>6</v>
      </c>
      <c r="P1" s="20" t="s">
        <v>7</v>
      </c>
      <c r="Q1" s="20" t="s">
        <v>8</v>
      </c>
      <c r="R1" s="20" t="s">
        <v>9</v>
      </c>
      <c r="S1" s="20" t="s">
        <v>10</v>
      </c>
    </row>
    <row r="2" spans="1:19" ht="15" thickTop="1" x14ac:dyDescent="0.3">
      <c r="A2" s="1" t="s">
        <v>11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17"/>
      <c r="O2" s="17"/>
      <c r="P2" s="17"/>
      <c r="Q2" s="17"/>
      <c r="R2" s="17"/>
      <c r="S2" s="17"/>
    </row>
    <row r="3" spans="1:19" x14ac:dyDescent="0.3">
      <c r="A3" s="1"/>
      <c r="B3" s="1" t="s">
        <v>12</v>
      </c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17"/>
      <c r="O3" s="17"/>
      <c r="P3" s="17"/>
      <c r="Q3" s="17"/>
      <c r="R3" s="17"/>
      <c r="S3" s="17"/>
    </row>
    <row r="4" spans="1:19" x14ac:dyDescent="0.3">
      <c r="A4" s="1"/>
      <c r="B4" s="1"/>
      <c r="C4" s="1"/>
      <c r="D4" s="1"/>
      <c r="E4" s="12" t="s">
        <v>50</v>
      </c>
      <c r="F4" s="16">
        <f>93772.66+5836-93.14-29551.66-1115.14-2250.58-10250-14900.74-2936.26-2584-38321.13-66.76-946.58-1000+113249</f>
        <v>108841.67</v>
      </c>
      <c r="G4" s="16">
        <v>-15430.14</v>
      </c>
      <c r="H4" s="18">
        <v>0</v>
      </c>
      <c r="I4" s="16">
        <v>47000</v>
      </c>
      <c r="J4" s="18">
        <v>0</v>
      </c>
      <c r="K4" s="18">
        <v>0</v>
      </c>
      <c r="L4" s="13">
        <v>4359.5</v>
      </c>
      <c r="M4" s="13">
        <v>-11192.39</v>
      </c>
      <c r="N4" s="16">
        <v>0</v>
      </c>
      <c r="O4" s="16">
        <v>-13962.93</v>
      </c>
      <c r="P4" s="16">
        <v>-14979.7</v>
      </c>
      <c r="Q4" s="16">
        <v>0</v>
      </c>
      <c r="R4" s="16">
        <v>0</v>
      </c>
      <c r="S4" s="16">
        <f>ROUND(SUM(F4:R4),5)</f>
        <v>104636.01</v>
      </c>
    </row>
    <row r="5" spans="1:19" x14ac:dyDescent="0.3">
      <c r="A5" s="1"/>
      <c r="B5" s="1"/>
      <c r="C5" s="1"/>
      <c r="D5" s="1"/>
      <c r="E5" s="14"/>
      <c r="F5" s="2"/>
      <c r="G5" s="2"/>
      <c r="H5" s="2"/>
      <c r="I5" s="2"/>
      <c r="J5" s="2"/>
      <c r="K5" s="2"/>
      <c r="L5" s="2"/>
      <c r="M5" s="2"/>
      <c r="N5" s="17"/>
      <c r="O5" s="17"/>
      <c r="P5" s="17"/>
      <c r="Q5" s="17"/>
      <c r="R5" s="17"/>
      <c r="S5" s="17"/>
    </row>
    <row r="6" spans="1:19" ht="17.399999999999999" x14ac:dyDescent="0.3">
      <c r="A6" s="1"/>
      <c r="B6" s="1"/>
      <c r="C6" s="1"/>
      <c r="D6" s="1"/>
      <c r="E6" s="15" t="s">
        <v>51</v>
      </c>
      <c r="F6" s="2"/>
      <c r="G6" s="2"/>
      <c r="H6" s="2"/>
      <c r="I6" s="2"/>
      <c r="J6" s="2"/>
      <c r="K6" s="2"/>
      <c r="L6" s="2"/>
      <c r="M6" s="2"/>
      <c r="N6" s="17"/>
      <c r="O6" s="17"/>
      <c r="P6" s="17"/>
      <c r="Q6" s="17"/>
      <c r="R6" s="17"/>
      <c r="S6" s="17"/>
    </row>
    <row r="7" spans="1:19" x14ac:dyDescent="0.3">
      <c r="A7" s="1"/>
      <c r="B7" s="1"/>
      <c r="C7" s="1" t="s">
        <v>13</v>
      </c>
      <c r="D7" s="1"/>
      <c r="E7" s="1"/>
      <c r="F7" s="2"/>
      <c r="G7" s="2"/>
      <c r="H7" s="2"/>
      <c r="I7" s="2"/>
      <c r="J7" s="2"/>
      <c r="K7" s="2"/>
      <c r="L7" s="2"/>
      <c r="M7" s="2"/>
      <c r="N7" s="17"/>
      <c r="O7" s="17"/>
      <c r="P7" s="17"/>
      <c r="Q7" s="17"/>
      <c r="R7" s="17"/>
      <c r="S7" s="17"/>
    </row>
    <row r="8" spans="1:19" x14ac:dyDescent="0.3">
      <c r="A8" s="1"/>
      <c r="B8" s="1"/>
      <c r="C8" s="1"/>
      <c r="D8" s="1" t="s">
        <v>14</v>
      </c>
      <c r="E8" s="1"/>
      <c r="F8" s="2"/>
      <c r="G8" s="2"/>
      <c r="H8" s="2"/>
      <c r="I8" s="2"/>
      <c r="J8" s="2"/>
      <c r="K8" s="2"/>
      <c r="L8" s="2"/>
      <c r="M8" s="2"/>
      <c r="N8" s="17"/>
      <c r="O8" s="17"/>
      <c r="P8" s="17"/>
      <c r="Q8" s="17"/>
      <c r="R8" s="17"/>
      <c r="S8" s="17"/>
    </row>
    <row r="9" spans="1:19" x14ac:dyDescent="0.3">
      <c r="A9" s="1"/>
      <c r="B9" s="1"/>
      <c r="C9" s="1"/>
      <c r="D9" s="1"/>
      <c r="E9" s="1" t="s">
        <v>15</v>
      </c>
      <c r="F9" s="2">
        <v>59476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f>ROUND(SUM(F9:R9),5)</f>
        <v>59476</v>
      </c>
    </row>
    <row r="10" spans="1:19" x14ac:dyDescent="0.3">
      <c r="A10" s="1"/>
      <c r="B10" s="1"/>
      <c r="C10" s="1"/>
      <c r="D10" s="1"/>
      <c r="E10" s="1" t="s">
        <v>16</v>
      </c>
      <c r="F10" s="2">
        <v>-19476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40000</v>
      </c>
      <c r="M10" s="2">
        <v>0</v>
      </c>
      <c r="N10" s="17">
        <v>0</v>
      </c>
      <c r="O10" s="17">
        <v>0</v>
      </c>
      <c r="P10" s="17">
        <v>0</v>
      </c>
      <c r="Q10" s="17">
        <v>30000</v>
      </c>
      <c r="R10" s="17">
        <v>0</v>
      </c>
      <c r="S10" s="17">
        <f>ROUND(SUM(F10:R10),5)</f>
        <v>50524</v>
      </c>
    </row>
    <row r="11" spans="1:19" ht="15" thickBot="1" x14ac:dyDescent="0.35">
      <c r="A11" s="1"/>
      <c r="B11" s="1"/>
      <c r="C11" s="1"/>
      <c r="D11" s="1"/>
      <c r="E11" s="1" t="s">
        <v>17</v>
      </c>
      <c r="F11" s="3">
        <v>0</v>
      </c>
      <c r="G11" s="3">
        <v>0</v>
      </c>
      <c r="H11" s="3">
        <v>0</v>
      </c>
      <c r="I11" s="3">
        <v>25000</v>
      </c>
      <c r="J11" s="3">
        <v>7000</v>
      </c>
      <c r="K11" s="3">
        <v>0</v>
      </c>
      <c r="L11" s="3">
        <v>0</v>
      </c>
      <c r="M11" s="3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f>ROUND(SUM(F11:R11),5)</f>
        <v>32000</v>
      </c>
    </row>
    <row r="12" spans="1:19" ht="15" thickBot="1" x14ac:dyDescent="0.35">
      <c r="A12" s="1"/>
      <c r="B12" s="1"/>
      <c r="C12" s="1"/>
      <c r="D12" s="1" t="s">
        <v>18</v>
      </c>
      <c r="E12" s="1"/>
      <c r="F12" s="4">
        <f>ROUND(SUM(F8:F11),5)</f>
        <v>40000</v>
      </c>
      <c r="G12" s="4">
        <f>ROUND(SUM(G8:G11),5)</f>
        <v>0</v>
      </c>
      <c r="H12" s="4">
        <f>ROUND(SUM(H8:H11),5)</f>
        <v>0</v>
      </c>
      <c r="I12" s="4">
        <f>ROUND(SUM(I8:I11),5)</f>
        <v>25000</v>
      </c>
      <c r="J12" s="4">
        <f>ROUND(SUM(J8:J11),5)</f>
        <v>7000</v>
      </c>
      <c r="K12" s="4">
        <f>ROUND(SUM(K8:K11),5)</f>
        <v>0</v>
      </c>
      <c r="L12" s="4">
        <f>ROUND(SUM(L8:L11),5)</f>
        <v>40000</v>
      </c>
      <c r="M12" s="4">
        <f>ROUND(SUM(M8:M11),5)</f>
        <v>0</v>
      </c>
      <c r="N12" s="22">
        <f>ROUND(SUM(N8:N11),5)</f>
        <v>0</v>
      </c>
      <c r="O12" s="22">
        <f>ROUND(SUM(O8:O11),5)</f>
        <v>0</v>
      </c>
      <c r="P12" s="22">
        <f>ROUND(SUM(P8:P11),5)</f>
        <v>0</v>
      </c>
      <c r="Q12" s="22">
        <f>ROUND(SUM(Q8:Q11),5)</f>
        <v>30000</v>
      </c>
      <c r="R12" s="22">
        <f>ROUND(SUM(R8:R11),5)</f>
        <v>0</v>
      </c>
      <c r="S12" s="22">
        <f>ROUND(SUM(F12:R12),5)</f>
        <v>142000</v>
      </c>
    </row>
    <row r="13" spans="1:19" ht="31.8" customHeight="1" x14ac:dyDescent="0.3">
      <c r="A13" s="1"/>
      <c r="B13" s="1"/>
      <c r="C13" s="1" t="s">
        <v>19</v>
      </c>
      <c r="D13" s="1"/>
      <c r="E13" s="1"/>
      <c r="F13" s="2">
        <f>ROUND(F7+F12,5)</f>
        <v>40000</v>
      </c>
      <c r="G13" s="2">
        <f>ROUND(G7+G12,5)</f>
        <v>0</v>
      </c>
      <c r="H13" s="2">
        <f>ROUND(H7+H12,5)</f>
        <v>0</v>
      </c>
      <c r="I13" s="2">
        <f>ROUND(I7+I12,5)</f>
        <v>25000</v>
      </c>
      <c r="J13" s="2">
        <f>ROUND(J7+J12,5)</f>
        <v>7000</v>
      </c>
      <c r="K13" s="2">
        <f>ROUND(K7+K12,5)</f>
        <v>0</v>
      </c>
      <c r="L13" s="2">
        <f>ROUND(L7+L12,5)</f>
        <v>40000</v>
      </c>
      <c r="M13" s="2">
        <f>ROUND(M7+M12,5)</f>
        <v>0</v>
      </c>
      <c r="N13" s="17">
        <f>ROUND(N7+N12,5)</f>
        <v>0</v>
      </c>
      <c r="O13" s="17">
        <f>ROUND(O7+O12,5)</f>
        <v>0</v>
      </c>
      <c r="P13" s="17">
        <f>ROUND(P7+P12,5)</f>
        <v>0</v>
      </c>
      <c r="Q13" s="17">
        <f>ROUND(Q7+Q12,5)</f>
        <v>30000</v>
      </c>
      <c r="R13" s="17">
        <f>ROUND(R7+R12,5)</f>
        <v>0</v>
      </c>
      <c r="S13" s="17">
        <f>ROUND(SUM(F13:R13),5)</f>
        <v>142000</v>
      </c>
    </row>
    <row r="14" spans="1:19" ht="31.8" customHeight="1" x14ac:dyDescent="0.3">
      <c r="A14" s="1"/>
      <c r="B14" s="1"/>
      <c r="C14" s="1" t="s">
        <v>20</v>
      </c>
      <c r="D14" s="1"/>
      <c r="E14" s="1"/>
      <c r="F14" s="2"/>
      <c r="G14" s="2"/>
      <c r="H14" s="2"/>
      <c r="I14" s="2"/>
      <c r="J14" s="2"/>
      <c r="K14" s="2"/>
      <c r="L14" s="2"/>
      <c r="M14" s="2"/>
      <c r="N14" s="17"/>
      <c r="O14" s="17"/>
      <c r="P14" s="17"/>
      <c r="Q14" s="17"/>
      <c r="R14" s="17"/>
      <c r="S14" s="17"/>
    </row>
    <row r="15" spans="1:19" x14ac:dyDescent="0.3">
      <c r="A15" s="1"/>
      <c r="B15" s="1"/>
      <c r="C15" s="1"/>
      <c r="D15" s="1" t="s">
        <v>21</v>
      </c>
      <c r="E15" s="1"/>
      <c r="F15" s="2">
        <v>15050.52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f>ROUND(SUM(F15:R15),5)</f>
        <v>15050.52</v>
      </c>
    </row>
    <row r="16" spans="1:19" ht="15" thickBot="1" x14ac:dyDescent="0.35">
      <c r="A16" s="1"/>
      <c r="B16" s="1"/>
      <c r="C16" s="1"/>
      <c r="D16" s="1" t="s">
        <v>22</v>
      </c>
      <c r="E16" s="1"/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21">
        <v>0</v>
      </c>
      <c r="O16" s="21">
        <v>0</v>
      </c>
      <c r="P16" s="21">
        <v>500</v>
      </c>
      <c r="Q16" s="21">
        <v>0</v>
      </c>
      <c r="R16" s="21">
        <v>5750</v>
      </c>
      <c r="S16" s="21">
        <f>ROUND(SUM(F16:R16),5)</f>
        <v>6250</v>
      </c>
    </row>
    <row r="17" spans="1:19" ht="15" thickBot="1" x14ac:dyDescent="0.35">
      <c r="A17" s="1"/>
      <c r="B17" s="1"/>
      <c r="C17" s="1" t="s">
        <v>23</v>
      </c>
      <c r="D17" s="1"/>
      <c r="E17" s="1"/>
      <c r="F17" s="5">
        <f>ROUND(SUM(F14:F16),5)</f>
        <v>15050.52</v>
      </c>
      <c r="G17" s="5">
        <f>ROUND(SUM(G14:G16),5)</f>
        <v>0</v>
      </c>
      <c r="H17" s="5">
        <f>ROUND(SUM(H14:H16),5)</f>
        <v>0</v>
      </c>
      <c r="I17" s="5">
        <f>ROUND(SUM(I14:I16),5)</f>
        <v>0</v>
      </c>
      <c r="J17" s="5">
        <f>ROUND(SUM(J14:J16),5)</f>
        <v>0</v>
      </c>
      <c r="K17" s="5">
        <f>ROUND(SUM(K14:K16),5)</f>
        <v>0</v>
      </c>
      <c r="L17" s="5">
        <f>ROUND(SUM(L14:L16),5)</f>
        <v>0</v>
      </c>
      <c r="M17" s="5">
        <f>ROUND(SUM(M14:M16),5)</f>
        <v>0</v>
      </c>
      <c r="N17" s="23">
        <f>ROUND(SUM(N14:N16),5)</f>
        <v>0</v>
      </c>
      <c r="O17" s="23">
        <f>ROUND(SUM(O14:O16),5)</f>
        <v>0</v>
      </c>
      <c r="P17" s="23">
        <f>ROUND(SUM(P14:P16),5)</f>
        <v>500</v>
      </c>
      <c r="Q17" s="23">
        <f>ROUND(SUM(Q14:Q16),5)</f>
        <v>0</v>
      </c>
      <c r="R17" s="23">
        <f>ROUND(SUM(R14:R16),5)</f>
        <v>5750</v>
      </c>
      <c r="S17" s="23">
        <f>ROUND(SUM(F17:R17),5)</f>
        <v>21300.52</v>
      </c>
    </row>
    <row r="18" spans="1:19" ht="33" customHeight="1" thickBot="1" x14ac:dyDescent="0.35">
      <c r="A18" s="1"/>
      <c r="B18" s="1" t="s">
        <v>24</v>
      </c>
      <c r="C18" s="1"/>
      <c r="D18" s="1"/>
      <c r="E18" s="1"/>
      <c r="F18" s="4">
        <f>ROUND(F3+F13+F17,5)</f>
        <v>55050.52</v>
      </c>
      <c r="G18" s="4">
        <f>ROUND(G3+G13+G17,5)</f>
        <v>0</v>
      </c>
      <c r="H18" s="4">
        <f>ROUND(H3+H13+H17,5)</f>
        <v>0</v>
      </c>
      <c r="I18" s="4">
        <f>ROUND(I3+I13+I17,5)</f>
        <v>25000</v>
      </c>
      <c r="J18" s="4">
        <f>ROUND(J3+J13+J17,5)</f>
        <v>7000</v>
      </c>
      <c r="K18" s="4">
        <f>ROUND(K3+K13+K17,5)</f>
        <v>0</v>
      </c>
      <c r="L18" s="4">
        <f>ROUND(L3+L13+L17,5)</f>
        <v>40000</v>
      </c>
      <c r="M18" s="4">
        <f>ROUND(M3+M13+M17,5)</f>
        <v>0</v>
      </c>
      <c r="N18" s="22">
        <f>ROUND(N3+N13+N17,5)</f>
        <v>0</v>
      </c>
      <c r="O18" s="22">
        <f>ROUND(O3+O13+O17,5)</f>
        <v>0</v>
      </c>
      <c r="P18" s="22">
        <f>ROUND(P3+P13+P17,5)</f>
        <v>500</v>
      </c>
      <c r="Q18" s="22">
        <f>ROUND(Q3+Q13+Q17,5)</f>
        <v>30000</v>
      </c>
      <c r="R18" s="22">
        <f>ROUND(R3+R13+R17,5)</f>
        <v>5750</v>
      </c>
      <c r="S18" s="22">
        <f>ROUND(SUM(F18:R18),5)</f>
        <v>163300.51999999999</v>
      </c>
    </row>
    <row r="19" spans="1:19" ht="33" customHeight="1" x14ac:dyDescent="0.3">
      <c r="A19" s="1" t="s">
        <v>25</v>
      </c>
      <c r="B19" s="1"/>
      <c r="C19" s="1"/>
      <c r="D19" s="1"/>
      <c r="E19" s="1"/>
      <c r="F19" s="2">
        <f>+F4+F18</f>
        <v>163892.19</v>
      </c>
      <c r="G19" s="2">
        <f t="shared" ref="G19:R19" si="0">+G4+G18</f>
        <v>-15430.14</v>
      </c>
      <c r="H19" s="2">
        <f t="shared" si="0"/>
        <v>0</v>
      </c>
      <c r="I19" s="2">
        <f t="shared" si="0"/>
        <v>72000</v>
      </c>
      <c r="J19" s="2">
        <f t="shared" si="0"/>
        <v>7000</v>
      </c>
      <c r="K19" s="2">
        <f t="shared" si="0"/>
        <v>0</v>
      </c>
      <c r="L19" s="2">
        <f t="shared" si="0"/>
        <v>44359.5</v>
      </c>
      <c r="M19" s="2">
        <f t="shared" si="0"/>
        <v>-11192.39</v>
      </c>
      <c r="N19" s="17">
        <f t="shared" si="0"/>
        <v>0</v>
      </c>
      <c r="O19" s="17">
        <f t="shared" si="0"/>
        <v>-13962.93</v>
      </c>
      <c r="P19" s="17">
        <f t="shared" si="0"/>
        <v>-14479.7</v>
      </c>
      <c r="Q19" s="17">
        <f t="shared" si="0"/>
        <v>30000</v>
      </c>
      <c r="R19" s="17">
        <f t="shared" si="0"/>
        <v>5750</v>
      </c>
      <c r="S19" s="17">
        <f>+S4+S18</f>
        <v>267936.52999999997</v>
      </c>
    </row>
    <row r="20" spans="1:19" x14ac:dyDescent="0.3">
      <c r="A20" s="1"/>
      <c r="B20" s="1" t="s">
        <v>26</v>
      </c>
      <c r="C20" s="1"/>
      <c r="D20" s="1"/>
      <c r="E20" s="1"/>
      <c r="F20" s="2"/>
      <c r="G20" s="2"/>
      <c r="H20" s="2"/>
      <c r="I20" s="2"/>
      <c r="J20" s="2"/>
      <c r="K20" s="2"/>
      <c r="L20" s="2"/>
      <c r="M20" s="2"/>
      <c r="N20" s="17"/>
      <c r="O20" s="17"/>
      <c r="P20" s="17"/>
      <c r="Q20" s="17"/>
      <c r="R20" s="17"/>
      <c r="S20" s="17"/>
    </row>
    <row r="21" spans="1:19" x14ac:dyDescent="0.3">
      <c r="A21" s="1"/>
      <c r="B21" s="1"/>
      <c r="C21" s="1" t="s">
        <v>27</v>
      </c>
      <c r="D21" s="1"/>
      <c r="E21" s="1"/>
      <c r="F21" s="2"/>
      <c r="G21" s="2"/>
      <c r="H21" s="2"/>
      <c r="I21" s="2"/>
      <c r="J21" s="2"/>
      <c r="K21" s="2"/>
      <c r="L21" s="2"/>
      <c r="M21" s="2"/>
      <c r="N21" s="17"/>
      <c r="O21" s="17"/>
      <c r="P21" s="17"/>
      <c r="Q21" s="17"/>
      <c r="R21" s="17"/>
      <c r="S21" s="17"/>
    </row>
    <row r="22" spans="1:19" x14ac:dyDescent="0.3">
      <c r="A22" s="1"/>
      <c r="B22" s="1"/>
      <c r="C22" s="1"/>
      <c r="D22" s="1" t="s">
        <v>28</v>
      </c>
      <c r="E22" s="1"/>
      <c r="F22" s="2"/>
      <c r="G22" s="2"/>
      <c r="H22" s="2"/>
      <c r="I22" s="2"/>
      <c r="J22" s="2"/>
      <c r="K22" s="2"/>
      <c r="L22" s="2"/>
      <c r="M22" s="2"/>
      <c r="N22" s="17"/>
      <c r="O22" s="17"/>
      <c r="P22" s="17"/>
      <c r="Q22" s="17"/>
      <c r="R22" s="17"/>
      <c r="S22" s="17"/>
    </row>
    <row r="23" spans="1:19" x14ac:dyDescent="0.3">
      <c r="A23" s="1"/>
      <c r="B23" s="1"/>
      <c r="C23" s="1"/>
      <c r="D23" s="1"/>
      <c r="E23" s="1" t="s">
        <v>29</v>
      </c>
      <c r="F23" s="2">
        <v>51743.29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f t="shared" ref="S23:S43" si="1">ROUND(SUM(F23:R23),5)</f>
        <v>51743.29</v>
      </c>
    </row>
    <row r="24" spans="1:19" x14ac:dyDescent="0.3">
      <c r="A24" s="1"/>
      <c r="B24" s="1"/>
      <c r="C24" s="1"/>
      <c r="D24" s="1"/>
      <c r="E24" s="1" t="s">
        <v>30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59.58</v>
      </c>
      <c r="L24" s="2">
        <v>0</v>
      </c>
      <c r="M24" s="2">
        <v>0</v>
      </c>
      <c r="N24" s="17">
        <v>0</v>
      </c>
      <c r="O24" s="17">
        <v>682.77</v>
      </c>
      <c r="P24" s="17">
        <v>0</v>
      </c>
      <c r="Q24" s="17">
        <v>0</v>
      </c>
      <c r="R24" s="17">
        <v>0</v>
      </c>
      <c r="S24" s="17">
        <f t="shared" si="1"/>
        <v>742.35</v>
      </c>
    </row>
    <row r="25" spans="1:19" x14ac:dyDescent="0.3">
      <c r="A25" s="1"/>
      <c r="B25" s="1"/>
      <c r="C25" s="1"/>
      <c r="D25" s="1"/>
      <c r="E25" s="1" t="s">
        <v>31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239.89</v>
      </c>
      <c r="N25" s="17">
        <v>0</v>
      </c>
      <c r="O25" s="17">
        <v>0</v>
      </c>
      <c r="P25" s="17">
        <v>0</v>
      </c>
      <c r="Q25" s="17">
        <v>962.29</v>
      </c>
      <c r="R25" s="17">
        <v>0</v>
      </c>
      <c r="S25" s="17">
        <f t="shared" si="1"/>
        <v>1202.18</v>
      </c>
    </row>
    <row r="26" spans="1:19" x14ac:dyDescent="0.3">
      <c r="A26" s="1"/>
      <c r="B26" s="1"/>
      <c r="C26" s="1"/>
      <c r="D26" s="1"/>
      <c r="E26" s="1" t="s">
        <v>32</v>
      </c>
      <c r="F26" s="2">
        <v>9940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f t="shared" si="1"/>
        <v>9940</v>
      </c>
    </row>
    <row r="27" spans="1:19" x14ac:dyDescent="0.3">
      <c r="A27" s="1"/>
      <c r="B27" s="1"/>
      <c r="C27" s="1"/>
      <c r="D27" s="1"/>
      <c r="E27" s="1" t="s">
        <v>33</v>
      </c>
      <c r="F27" s="2">
        <v>900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f t="shared" si="1"/>
        <v>900</v>
      </c>
    </row>
    <row r="28" spans="1:19" x14ac:dyDescent="0.3">
      <c r="A28" s="1"/>
      <c r="B28" s="1"/>
      <c r="C28" s="1"/>
      <c r="D28" s="1"/>
      <c r="E28" s="1" t="s">
        <v>34</v>
      </c>
      <c r="F28" s="2">
        <v>870</v>
      </c>
      <c r="G28" s="2">
        <v>0</v>
      </c>
      <c r="H28" s="2">
        <v>0</v>
      </c>
      <c r="I28" s="2">
        <v>0</v>
      </c>
      <c r="J28" s="2">
        <v>0</v>
      </c>
      <c r="K28" s="2">
        <v>2350</v>
      </c>
      <c r="L28" s="2">
        <v>0</v>
      </c>
      <c r="M28" s="2">
        <v>1520</v>
      </c>
      <c r="N28" s="17">
        <v>0</v>
      </c>
      <c r="O28" s="17">
        <v>1109</v>
      </c>
      <c r="P28" s="17">
        <v>0</v>
      </c>
      <c r="Q28" s="17">
        <v>6000</v>
      </c>
      <c r="R28" s="17">
        <v>0</v>
      </c>
      <c r="S28" s="17">
        <f t="shared" si="1"/>
        <v>11849</v>
      </c>
    </row>
    <row r="29" spans="1:19" x14ac:dyDescent="0.3">
      <c r="A29" s="1"/>
      <c r="B29" s="1"/>
      <c r="C29" s="1"/>
      <c r="D29" s="1"/>
      <c r="E29" s="1" t="s">
        <v>35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7">
        <v>0</v>
      </c>
      <c r="O29" s="17">
        <v>605.84</v>
      </c>
      <c r="P29" s="17">
        <v>0</v>
      </c>
      <c r="Q29" s="17">
        <v>0</v>
      </c>
      <c r="R29" s="17">
        <v>0</v>
      </c>
      <c r="S29" s="17">
        <f t="shared" si="1"/>
        <v>605.84</v>
      </c>
    </row>
    <row r="30" spans="1:19" x14ac:dyDescent="0.3">
      <c r="A30" s="1"/>
      <c r="B30" s="1"/>
      <c r="C30" s="1"/>
      <c r="D30" s="1"/>
      <c r="E30" s="1" t="s">
        <v>36</v>
      </c>
      <c r="F30" s="2">
        <v>400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f t="shared" si="1"/>
        <v>400</v>
      </c>
    </row>
    <row r="31" spans="1:19" x14ac:dyDescent="0.3">
      <c r="A31" s="1"/>
      <c r="B31" s="1"/>
      <c r="C31" s="1"/>
      <c r="D31" s="1"/>
      <c r="E31" s="1" t="s">
        <v>37</v>
      </c>
      <c r="F31" s="2">
        <v>209.65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6011.92</v>
      </c>
      <c r="N31" s="17">
        <v>0</v>
      </c>
      <c r="O31" s="17">
        <v>49</v>
      </c>
      <c r="P31" s="17">
        <v>0</v>
      </c>
      <c r="Q31" s="17">
        <v>59.95</v>
      </c>
      <c r="R31" s="17">
        <v>0</v>
      </c>
      <c r="S31" s="17">
        <f t="shared" si="1"/>
        <v>6330.52</v>
      </c>
    </row>
    <row r="32" spans="1:19" x14ac:dyDescent="0.3">
      <c r="A32" s="1"/>
      <c r="B32" s="1"/>
      <c r="C32" s="1"/>
      <c r="D32" s="1"/>
      <c r="E32" s="1" t="s">
        <v>38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17">
        <v>150</v>
      </c>
      <c r="O32" s="17">
        <v>0</v>
      </c>
      <c r="P32" s="17">
        <v>0</v>
      </c>
      <c r="Q32" s="17">
        <v>0</v>
      </c>
      <c r="R32" s="17">
        <v>0</v>
      </c>
      <c r="S32" s="17">
        <f t="shared" si="1"/>
        <v>150</v>
      </c>
    </row>
    <row r="33" spans="1:20" x14ac:dyDescent="0.3">
      <c r="A33" s="1"/>
      <c r="B33" s="1"/>
      <c r="C33" s="1"/>
      <c r="D33" s="1"/>
      <c r="E33" s="1" t="s">
        <v>39</v>
      </c>
      <c r="F33" s="2">
        <v>55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f t="shared" si="1"/>
        <v>55</v>
      </c>
    </row>
    <row r="34" spans="1:20" x14ac:dyDescent="0.3">
      <c r="A34" s="1"/>
      <c r="B34" s="1"/>
      <c r="C34" s="1"/>
      <c r="D34" s="1"/>
      <c r="E34" s="1" t="s">
        <v>40</v>
      </c>
      <c r="F34" s="2">
        <v>19.32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f t="shared" si="1"/>
        <v>19.32</v>
      </c>
    </row>
    <row r="35" spans="1:20" x14ac:dyDescent="0.3">
      <c r="A35" s="1"/>
      <c r="B35" s="1"/>
      <c r="C35" s="1"/>
      <c r="D35" s="1"/>
      <c r="E35" s="1" t="s">
        <v>41</v>
      </c>
      <c r="F35" s="2">
        <v>12</v>
      </c>
      <c r="G35" s="2">
        <v>2253.88</v>
      </c>
      <c r="H35" s="2">
        <v>30.28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17">
        <v>0</v>
      </c>
      <c r="O35" s="17">
        <v>757.83</v>
      </c>
      <c r="P35" s="17">
        <v>2000.63</v>
      </c>
      <c r="Q35" s="17">
        <v>0</v>
      </c>
      <c r="R35" s="17">
        <v>0</v>
      </c>
      <c r="S35" s="17">
        <f t="shared" si="1"/>
        <v>5054.62</v>
      </c>
    </row>
    <row r="36" spans="1:20" x14ac:dyDescent="0.3">
      <c r="A36" s="1"/>
      <c r="B36" s="1"/>
      <c r="C36" s="1"/>
      <c r="D36" s="1"/>
      <c r="E36" s="1" t="s">
        <v>42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17">
        <v>0</v>
      </c>
      <c r="O36" s="17">
        <v>300</v>
      </c>
      <c r="P36" s="17">
        <v>1537.93</v>
      </c>
      <c r="Q36" s="17">
        <v>0</v>
      </c>
      <c r="R36" s="17">
        <v>0</v>
      </c>
      <c r="S36" s="17">
        <f t="shared" si="1"/>
        <v>1837.93</v>
      </c>
    </row>
    <row r="37" spans="1:20" x14ac:dyDescent="0.3">
      <c r="A37" s="1"/>
      <c r="B37" s="1"/>
      <c r="C37" s="1"/>
      <c r="D37" s="1"/>
      <c r="E37" s="1" t="s">
        <v>43</v>
      </c>
      <c r="F37" s="2">
        <v>0</v>
      </c>
      <c r="G37" s="2">
        <v>464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f t="shared" si="1"/>
        <v>464</v>
      </c>
    </row>
    <row r="38" spans="1:20" x14ac:dyDescent="0.3">
      <c r="A38" s="1"/>
      <c r="B38" s="1"/>
      <c r="C38" s="1"/>
      <c r="D38" s="1"/>
      <c r="E38" s="1" t="s">
        <v>44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11900</v>
      </c>
      <c r="M38" s="2">
        <v>0</v>
      </c>
      <c r="N38" s="17">
        <v>0</v>
      </c>
      <c r="O38" s="17">
        <v>0</v>
      </c>
      <c r="P38" s="17">
        <v>0</v>
      </c>
      <c r="Q38" s="17">
        <v>11750</v>
      </c>
      <c r="R38" s="17">
        <v>0</v>
      </c>
      <c r="S38" s="17">
        <f t="shared" si="1"/>
        <v>23650</v>
      </c>
    </row>
    <row r="39" spans="1:20" ht="15" thickBot="1" x14ac:dyDescent="0.35">
      <c r="A39" s="1"/>
      <c r="B39" s="1"/>
      <c r="C39" s="1"/>
      <c r="D39" s="1"/>
      <c r="E39" s="1" t="s">
        <v>45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21">
        <v>0</v>
      </c>
      <c r="O39" s="21">
        <v>9424.32</v>
      </c>
      <c r="P39" s="21">
        <v>500</v>
      </c>
      <c r="Q39" s="21">
        <v>0</v>
      </c>
      <c r="R39" s="21">
        <v>0</v>
      </c>
      <c r="S39" s="21">
        <f t="shared" si="1"/>
        <v>9924.32</v>
      </c>
    </row>
    <row r="40" spans="1:20" ht="15" thickBot="1" x14ac:dyDescent="0.35">
      <c r="A40" s="1"/>
      <c r="B40" s="1"/>
      <c r="C40" s="1"/>
      <c r="D40" s="1" t="s">
        <v>46</v>
      </c>
      <c r="E40" s="1"/>
      <c r="F40" s="5">
        <f>ROUND(SUM(F22:F39),5)</f>
        <v>64149.26</v>
      </c>
      <c r="G40" s="5">
        <f>ROUND(SUM(G22:G39),5)</f>
        <v>2717.88</v>
      </c>
      <c r="H40" s="5">
        <f>ROUND(SUM(H22:H39),5)</f>
        <v>30.28</v>
      </c>
      <c r="I40" s="5">
        <f>ROUND(SUM(I22:I39),5)</f>
        <v>0</v>
      </c>
      <c r="J40" s="5">
        <f>ROUND(SUM(J22:J39),5)</f>
        <v>0</v>
      </c>
      <c r="K40" s="5">
        <f>ROUND(SUM(K22:K39),5)</f>
        <v>2409.58</v>
      </c>
      <c r="L40" s="5">
        <f>ROUND(SUM(L22:L39),5)</f>
        <v>11900</v>
      </c>
      <c r="M40" s="5">
        <f>ROUND(SUM(M22:M39),5)</f>
        <v>7771.81</v>
      </c>
      <c r="N40" s="23">
        <f>ROUND(SUM(N22:N39),5)</f>
        <v>150</v>
      </c>
      <c r="O40" s="23">
        <f>ROUND(SUM(O22:O39),5)</f>
        <v>12928.76</v>
      </c>
      <c r="P40" s="23">
        <f>ROUND(SUM(P22:P39),5)</f>
        <v>4038.56</v>
      </c>
      <c r="Q40" s="23">
        <f>ROUND(SUM(Q22:Q39),5)</f>
        <v>18772.240000000002</v>
      </c>
      <c r="R40" s="23">
        <f>ROUND(SUM(R22:R39),5)</f>
        <v>0</v>
      </c>
      <c r="S40" s="23">
        <f t="shared" si="1"/>
        <v>124868.37</v>
      </c>
    </row>
    <row r="41" spans="1:20" ht="30" customHeight="1" thickBot="1" x14ac:dyDescent="0.35">
      <c r="A41" s="1"/>
      <c r="B41" s="1"/>
      <c r="C41" s="1" t="s">
        <v>47</v>
      </c>
      <c r="D41" s="1"/>
      <c r="E41" s="1"/>
      <c r="F41" s="5">
        <f>ROUND(F21+F40,5)</f>
        <v>64149.26</v>
      </c>
      <c r="G41" s="5">
        <f>ROUND(G21+G40,5)</f>
        <v>2717.88</v>
      </c>
      <c r="H41" s="5">
        <f>ROUND(H21+H40,5)</f>
        <v>30.28</v>
      </c>
      <c r="I41" s="5">
        <f>ROUND(I21+I40,5)</f>
        <v>0</v>
      </c>
      <c r="J41" s="5">
        <f>ROUND(J21+J40,5)</f>
        <v>0</v>
      </c>
      <c r="K41" s="5">
        <f>ROUND(K21+K40,5)</f>
        <v>2409.58</v>
      </c>
      <c r="L41" s="5">
        <f>ROUND(L21+L40,5)</f>
        <v>11900</v>
      </c>
      <c r="M41" s="5">
        <f>ROUND(M21+M40,5)</f>
        <v>7771.81</v>
      </c>
      <c r="N41" s="23">
        <f>ROUND(N21+N40,5)</f>
        <v>150</v>
      </c>
      <c r="O41" s="23">
        <f>ROUND(O21+O40,5)</f>
        <v>12928.76</v>
      </c>
      <c r="P41" s="23">
        <f>ROUND(P21+P40,5)</f>
        <v>4038.56</v>
      </c>
      <c r="Q41" s="23">
        <f>ROUND(Q21+Q40,5)</f>
        <v>18772.240000000002</v>
      </c>
      <c r="R41" s="23">
        <f>ROUND(R21+R40,5)</f>
        <v>0</v>
      </c>
      <c r="S41" s="23">
        <f t="shared" si="1"/>
        <v>124868.37</v>
      </c>
    </row>
    <row r="42" spans="1:20" ht="30" customHeight="1" thickBot="1" x14ac:dyDescent="0.35">
      <c r="A42" s="1"/>
      <c r="B42" s="1" t="s">
        <v>48</v>
      </c>
      <c r="C42" s="1"/>
      <c r="D42" s="1"/>
      <c r="E42" s="1"/>
      <c r="F42" s="5">
        <f>ROUND(F2+F41,5)</f>
        <v>64149.26</v>
      </c>
      <c r="G42" s="5">
        <f>ROUND(G20+G41,5)</f>
        <v>2717.88</v>
      </c>
      <c r="H42" s="5">
        <f>ROUND(H20+H41,5)</f>
        <v>30.28</v>
      </c>
      <c r="I42" s="5">
        <f>ROUND(I20+I41,5)</f>
        <v>0</v>
      </c>
      <c r="J42" s="5">
        <f>ROUND(J20+J41,5)</f>
        <v>0</v>
      </c>
      <c r="K42" s="5">
        <f>ROUND(K20+K41,5)</f>
        <v>2409.58</v>
      </c>
      <c r="L42" s="5">
        <f>ROUND(L20+L41,5)</f>
        <v>11900</v>
      </c>
      <c r="M42" s="5">
        <f>ROUND(M20+M41,5)</f>
        <v>7771.81</v>
      </c>
      <c r="N42" s="23">
        <f>ROUND(N20+N41,5)</f>
        <v>150</v>
      </c>
      <c r="O42" s="23">
        <f>ROUND(O20+O41,5)</f>
        <v>12928.76</v>
      </c>
      <c r="P42" s="23">
        <f>ROUND(P20+P41,5)</f>
        <v>4038.56</v>
      </c>
      <c r="Q42" s="23">
        <f>ROUND(Q20+Q41,5)</f>
        <v>18772.240000000002</v>
      </c>
      <c r="R42" s="23">
        <f>ROUND(R20+R41,5)</f>
        <v>0</v>
      </c>
      <c r="S42" s="23">
        <f t="shared" si="1"/>
        <v>124868.37</v>
      </c>
      <c r="T42" s="30"/>
    </row>
    <row r="43" spans="1:20" s="6" customFormat="1" ht="29.4" customHeight="1" thickBot="1" x14ac:dyDescent="0.3">
      <c r="A43" s="1" t="s">
        <v>49</v>
      </c>
      <c r="B43" s="1"/>
      <c r="C43" s="1"/>
      <c r="D43" s="1"/>
      <c r="E43" s="1"/>
      <c r="F43" s="28">
        <f>ROUND(F2+F19-F42,5)</f>
        <v>99742.93</v>
      </c>
      <c r="G43" s="28">
        <f t="shared" ref="G43:S43" si="2">ROUND(G2+G19-G42,5)</f>
        <v>-18148.02</v>
      </c>
      <c r="H43" s="28">
        <f t="shared" si="2"/>
        <v>-30.28</v>
      </c>
      <c r="I43" s="28">
        <f t="shared" si="2"/>
        <v>72000</v>
      </c>
      <c r="J43" s="28">
        <f t="shared" si="2"/>
        <v>7000</v>
      </c>
      <c r="K43" s="28">
        <f t="shared" si="2"/>
        <v>-2409.58</v>
      </c>
      <c r="L43" s="28">
        <f t="shared" si="2"/>
        <v>32459.5</v>
      </c>
      <c r="M43" s="28">
        <f t="shared" si="2"/>
        <v>-18964.2</v>
      </c>
      <c r="N43" s="28">
        <f t="shared" si="2"/>
        <v>-150</v>
      </c>
      <c r="O43" s="28">
        <f t="shared" si="2"/>
        <v>-26891.69</v>
      </c>
      <c r="P43" s="28">
        <f t="shared" si="2"/>
        <v>-18518.259999999998</v>
      </c>
      <c r="Q43" s="28">
        <f t="shared" si="2"/>
        <v>11227.76</v>
      </c>
      <c r="R43" s="28">
        <f t="shared" si="2"/>
        <v>5750</v>
      </c>
      <c r="S43" s="28">
        <f t="shared" si="2"/>
        <v>143068.16</v>
      </c>
      <c r="T43" s="29"/>
    </row>
    <row r="44" spans="1:20" ht="8.4" customHeight="1" thickTop="1" x14ac:dyDescent="0.3"/>
    <row r="45" spans="1:20" ht="17.399999999999999" customHeight="1" x14ac:dyDescent="0.3">
      <c r="P45" s="25" t="s">
        <v>54</v>
      </c>
      <c r="S45" s="31">
        <f>+F43</f>
        <v>99742.93</v>
      </c>
    </row>
    <row r="46" spans="1:20" ht="10.199999999999999" customHeight="1" x14ac:dyDescent="0.3">
      <c r="P46" s="25"/>
      <c r="S46" s="26"/>
    </row>
    <row r="47" spans="1:20" ht="15.6" x14ac:dyDescent="0.3">
      <c r="P47" s="25" t="s">
        <v>55</v>
      </c>
      <c r="S47" s="26"/>
    </row>
    <row r="48" spans="1:20" ht="15.6" x14ac:dyDescent="0.3">
      <c r="P48" s="25" t="s">
        <v>56</v>
      </c>
      <c r="S48" s="31">
        <f>+I43</f>
        <v>72000</v>
      </c>
    </row>
    <row r="49" spans="16:19" ht="15.6" x14ac:dyDescent="0.3">
      <c r="P49" s="25" t="s">
        <v>61</v>
      </c>
      <c r="S49" s="31">
        <f>+J43</f>
        <v>7000</v>
      </c>
    </row>
    <row r="50" spans="16:19" ht="15.6" x14ac:dyDescent="0.3">
      <c r="P50" s="19" t="s">
        <v>62</v>
      </c>
      <c r="S50" s="31">
        <f>+L43</f>
        <v>32459.5</v>
      </c>
    </row>
    <row r="51" spans="16:19" ht="15.6" x14ac:dyDescent="0.3">
      <c r="P51" s="25" t="s">
        <v>57</v>
      </c>
      <c r="S51" s="31">
        <f>+Q43</f>
        <v>11227.76</v>
      </c>
    </row>
    <row r="52" spans="16:19" ht="15.6" x14ac:dyDescent="0.3">
      <c r="P52" s="25" t="s">
        <v>58</v>
      </c>
      <c r="S52" s="31">
        <f>+R43</f>
        <v>5750</v>
      </c>
    </row>
    <row r="53" spans="16:19" ht="16.2" thickBot="1" x14ac:dyDescent="0.35">
      <c r="P53" s="25" t="s">
        <v>59</v>
      </c>
      <c r="S53" s="33">
        <f>+G43+H43+K43+M43+N43+O43+P43</f>
        <v>-85112.03</v>
      </c>
    </row>
    <row r="54" spans="16:19" ht="16.2" thickTop="1" x14ac:dyDescent="0.3">
      <c r="P54" s="27" t="s">
        <v>60</v>
      </c>
      <c r="S54" s="32">
        <f>+SUM(S45:S53)</f>
        <v>143068.16</v>
      </c>
    </row>
  </sheetData>
  <pageMargins left="0.7" right="0.7" top="0.75" bottom="0.75" header="0.25" footer="0.3"/>
  <pageSetup scale="53" fitToWidth="2" orientation="landscape" r:id="rId1"/>
  <headerFooter>
    <oddHeader>&amp;L&amp;"Arial,Bold"&amp;10 4:18 PM
&amp;"Arial,Bold"&amp;10 12/16/13
&amp;"Arial,Bold"&amp;10 Accrual Basis&amp;C&amp;"Arial,Bold"&amp;12 Mother Jones Magazine
&amp;"Arial,Bold"&amp;14 Profit &amp;&amp; Loss
&amp;"Arial,Bold"&amp;10 January through November 2013</oddHeader>
    <oddFooter>&amp;R&amp;"Arial,Bold"&amp;10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Grant Rec by TMC project</vt:lpstr>
      <vt:lpstr>Sheet2</vt:lpstr>
      <vt:lpstr>Sheet3</vt:lpstr>
      <vt:lpstr>'Grant Rec by TMC project'!Print_Titles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Reyes</dc:creator>
  <cp:lastModifiedBy>Michelle Reyes</cp:lastModifiedBy>
  <cp:lastPrinted>2013-12-17T01:56:56Z</cp:lastPrinted>
  <dcterms:created xsi:type="dcterms:W3CDTF">2013-12-17T00:18:16Z</dcterms:created>
  <dcterms:modified xsi:type="dcterms:W3CDTF">2013-12-17T02:00:43Z</dcterms:modified>
</cp:coreProperties>
</file>