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540" yWindow="4980" windowWidth="13000" windowHeight="17440" tabRatio="500"/>
  </bookViews>
  <sheets>
    <sheet name="2018 Budget" sheetId="1" r:id="rId1"/>
    <sheet name="2019 Budget" sheetId="2" r:id="rId2"/>
    <sheet name="2020 Budget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1" l="1"/>
  <c r="D36" i="1"/>
  <c r="D28" i="1"/>
  <c r="D41" i="1"/>
  <c r="D43" i="1"/>
  <c r="D10" i="1"/>
  <c r="D19" i="1"/>
  <c r="D21" i="1"/>
  <c r="D45" i="1"/>
  <c r="F32" i="3"/>
  <c r="F18" i="3"/>
  <c r="F17" i="3"/>
  <c r="F14" i="3"/>
  <c r="F21" i="3"/>
  <c r="F23" i="3"/>
  <c r="F34" i="3"/>
  <c r="F40" i="3"/>
  <c r="F44" i="3"/>
  <c r="F48" i="3"/>
  <c r="F46" i="3"/>
  <c r="D18" i="3"/>
  <c r="D40" i="3"/>
  <c r="B18" i="3"/>
  <c r="B40" i="3"/>
  <c r="B32" i="3"/>
  <c r="D17" i="3"/>
  <c r="B17" i="3"/>
  <c r="D14" i="3"/>
  <c r="D21" i="3"/>
  <c r="D23" i="3"/>
  <c r="D32" i="3"/>
  <c r="D34" i="3"/>
  <c r="D44" i="3"/>
  <c r="D48" i="3"/>
  <c r="B14" i="3"/>
  <c r="B21" i="3"/>
  <c r="B23" i="3"/>
  <c r="B34" i="3"/>
  <c r="B37" i="3"/>
  <c r="B44" i="3"/>
  <c r="B48" i="3"/>
  <c r="D46" i="3"/>
  <c r="B46" i="3"/>
  <c r="D30" i="2"/>
  <c r="B16" i="2"/>
  <c r="B17" i="2"/>
  <c r="B20" i="2"/>
  <c r="B13" i="2"/>
  <c r="B22" i="2"/>
  <c r="B32" i="2"/>
  <c r="B35" i="2"/>
  <c r="B38" i="2"/>
  <c r="B42" i="2"/>
  <c r="B44" i="2"/>
  <c r="D13" i="2"/>
  <c r="D16" i="2"/>
  <c r="D17" i="2"/>
  <c r="D20" i="2"/>
  <c r="D22" i="2"/>
  <c r="D32" i="2"/>
  <c r="D38" i="2"/>
  <c r="D42" i="2"/>
  <c r="D44" i="2"/>
  <c r="D46" i="2"/>
  <c r="B46" i="2"/>
</calcChain>
</file>

<file path=xl/sharedStrings.xml><?xml version="1.0" encoding="utf-8"?>
<sst xmlns="http://schemas.openxmlformats.org/spreadsheetml/2006/main" count="110" uniqueCount="74">
  <si>
    <t>Revenue</t>
  </si>
  <si>
    <t>Total Income</t>
  </si>
  <si>
    <t>Expenses</t>
  </si>
  <si>
    <t xml:space="preserve">  Sponsorship Fee</t>
  </si>
  <si>
    <t xml:space="preserve">  Website/Database Fees</t>
  </si>
  <si>
    <t xml:space="preserve">  Software Licensing (Zoom, etc)</t>
  </si>
  <si>
    <t xml:space="preserve">  Bank/Credit Fees (conf-related)</t>
  </si>
  <si>
    <t>Total Expenses</t>
  </si>
  <si>
    <t>Balance</t>
  </si>
  <si>
    <t>Profit/Loss</t>
  </si>
  <si>
    <t>Total Revenue</t>
  </si>
  <si>
    <t>Media Consortium Budget</t>
  </si>
  <si>
    <t xml:space="preserve">Starting Reserve </t>
  </si>
  <si>
    <t>Worst Case</t>
  </si>
  <si>
    <t>Best Case</t>
  </si>
  <si>
    <t>Grants</t>
  </si>
  <si>
    <t>Member Capacity Building</t>
  </si>
  <si>
    <t>Proposed 2019 Budget</t>
  </si>
  <si>
    <t xml:space="preserve">  Reporting Project 1</t>
  </si>
  <si>
    <t xml:space="preserve">  Reporting Project 2</t>
  </si>
  <si>
    <t xml:space="preserve">  Member Dues (25/75/150/250)</t>
  </si>
  <si>
    <t xml:space="preserve"> Travel Scholarships Conference</t>
  </si>
  <si>
    <t>Total Grants</t>
  </si>
  <si>
    <t xml:space="preserve">  Conference Sponsorship</t>
  </si>
  <si>
    <t xml:space="preserve">  Impact Driver Consulting Service</t>
  </si>
  <si>
    <t xml:space="preserve"> Personnel</t>
  </si>
  <si>
    <t xml:space="preserve">   Executive Director</t>
  </si>
  <si>
    <t xml:space="preserve">   Associate Director</t>
  </si>
  <si>
    <t xml:space="preserve">  Conf Registration (set cost at $400/person)</t>
  </si>
  <si>
    <t xml:space="preserve">  Events (Conference lunch/AV/webpage for registration)</t>
  </si>
  <si>
    <t>Worst Case= Shut Down TMC--this idea isn't working</t>
  </si>
  <si>
    <t xml:space="preserve">   Membership Associate</t>
  </si>
  <si>
    <t xml:space="preserve">   Benefits</t>
  </si>
  <si>
    <t xml:space="preserve">  Member Capacity Building</t>
  </si>
  <si>
    <t xml:space="preserve">  Travel</t>
  </si>
  <si>
    <t>Proposed 2020 Budget</t>
  </si>
  <si>
    <t xml:space="preserve">   Director, Impact Driver</t>
  </si>
  <si>
    <t>Medium</t>
  </si>
  <si>
    <t>Best</t>
  </si>
  <si>
    <t xml:space="preserve">  Reporting Project 3</t>
  </si>
  <si>
    <t xml:space="preserve">  Conference Planner</t>
  </si>
  <si>
    <t>Starting Restricted</t>
  </si>
  <si>
    <t>Starting Unrestricted</t>
  </si>
  <si>
    <t>Proposed Budget 2018</t>
  </si>
  <si>
    <t>Earned Revenue</t>
  </si>
  <si>
    <t>REVENUE</t>
  </si>
  <si>
    <t>Grants-Projected Restricted</t>
  </si>
  <si>
    <t>Sponsors (Conference)</t>
  </si>
  <si>
    <t>Membership Dues (new scale/ now due in June)</t>
  </si>
  <si>
    <t xml:space="preserve">  Ford IIE Travel Scholarships</t>
  </si>
  <si>
    <t xml:space="preserve">  Publisher(s)</t>
  </si>
  <si>
    <t>Service (What Counts)</t>
  </si>
  <si>
    <t>TOTAL REVENUE</t>
  </si>
  <si>
    <t>Total Earned</t>
  </si>
  <si>
    <t>EXPENSES</t>
  </si>
  <si>
    <t>Personnel</t>
  </si>
  <si>
    <t>Contractor Reimburse</t>
  </si>
  <si>
    <t>Total Personnel</t>
  </si>
  <si>
    <t>Admin</t>
  </si>
  <si>
    <t>Sponsorship Fee</t>
  </si>
  <si>
    <t>Office Supplies (conf related)</t>
  </si>
  <si>
    <t>Program</t>
  </si>
  <si>
    <t>Events (Conference--includes space, AV, catering)</t>
  </si>
  <si>
    <t>Total Admin</t>
  </si>
  <si>
    <t>Total Program</t>
  </si>
  <si>
    <t>Website/Database Fees</t>
  </si>
  <si>
    <t>Software Licensing (Zoom, Dropbox, etc)</t>
  </si>
  <si>
    <t>Campus Sexual Assault Reporting Project (Wellspring)</t>
  </si>
  <si>
    <t>New Economies Reporting Project (Park Foundation via NEC)</t>
  </si>
  <si>
    <t>Conf Registration (set cost at $50/person)*</t>
  </si>
  <si>
    <t>?? Will we still exist? Will we ask for dues?</t>
  </si>
  <si>
    <t>Contractor (Misc)</t>
  </si>
  <si>
    <t>Contractor (Facilitator--TMC Conf)</t>
  </si>
  <si>
    <t>$21K Campus Sex Assault, 10K NEC, $4K 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</si>
</sst>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applyFont="1"/>
    <xf numFmtId="3" fontId="0" fillId="0" borderId="0" xfId="0" applyNumberFormat="1" applyFont="1"/>
    <xf numFmtId="1" fontId="0" fillId="0" borderId="0" xfId="0" applyNumberFormat="1"/>
    <xf numFmtId="0" fontId="0" fillId="0" borderId="0" xfId="0" applyAlignment="1"/>
    <xf numFmtId="0" fontId="1" fillId="0" borderId="0" xfId="0" applyFont="1" applyAlignment="1"/>
    <xf numFmtId="3" fontId="0" fillId="0" borderId="0" xfId="0" applyNumberFormat="1" applyAlignment="1"/>
    <xf numFmtId="3" fontId="1" fillId="0" borderId="0" xfId="0" applyNumberFormat="1" applyFont="1" applyAlignment="1"/>
    <xf numFmtId="0" fontId="0" fillId="0" borderId="0" xfId="0" applyFont="1" applyAlignment="1"/>
    <xf numFmtId="3" fontId="0" fillId="0" borderId="0" xfId="0" applyNumberFormat="1" applyFont="1" applyAlignment="1"/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B28" workbookViewId="0">
      <selection activeCell="C48" sqref="C48"/>
    </sheetView>
  </sheetViews>
  <sheetFormatPr baseColWidth="10" defaultColWidth="10.83203125" defaultRowHeight="24" customHeight="1" x14ac:dyDescent="0"/>
  <cols>
    <col min="1" max="2" width="10.83203125" style="7"/>
    <col min="3" max="3" width="48.83203125" style="7" customWidth="1"/>
    <col min="4" max="16384" width="10.83203125" style="7"/>
  </cols>
  <sheetData>
    <row r="1" spans="1:5" ht="24" customHeight="1">
      <c r="C1" s="8" t="s">
        <v>11</v>
      </c>
    </row>
    <row r="2" spans="1:5" ht="24" customHeight="1">
      <c r="C2" s="7" t="s">
        <v>43</v>
      </c>
    </row>
    <row r="4" spans="1:5" ht="24" customHeight="1">
      <c r="A4" s="7" t="s">
        <v>45</v>
      </c>
    </row>
    <row r="5" spans="1:5" ht="24" customHeight="1">
      <c r="B5" s="8" t="s">
        <v>42</v>
      </c>
      <c r="D5" s="9">
        <v>11000</v>
      </c>
    </row>
    <row r="6" spans="1:5" ht="24" customHeight="1">
      <c r="B6" s="8" t="s">
        <v>41</v>
      </c>
      <c r="D6" s="9"/>
    </row>
    <row r="7" spans="1:5" ht="24" customHeight="1">
      <c r="C7" s="7" t="s">
        <v>67</v>
      </c>
      <c r="D7" s="9">
        <v>34875</v>
      </c>
    </row>
    <row r="8" spans="1:5" ht="24" customHeight="1">
      <c r="B8" s="8" t="s">
        <v>46</v>
      </c>
      <c r="C8" s="8"/>
      <c r="D8" s="9"/>
    </row>
    <row r="9" spans="1:5" ht="24" customHeight="1">
      <c r="C9" s="7" t="s">
        <v>68</v>
      </c>
      <c r="D9" s="9">
        <v>25000</v>
      </c>
    </row>
    <row r="10" spans="1:5" ht="24" customHeight="1">
      <c r="B10" s="8" t="s">
        <v>22</v>
      </c>
      <c r="C10" s="11"/>
      <c r="D10" s="10">
        <f>SUM(D5:D9)</f>
        <v>70875</v>
      </c>
    </row>
    <row r="11" spans="1:5" ht="24" customHeight="1">
      <c r="C11" s="11"/>
      <c r="D11" s="9"/>
    </row>
    <row r="12" spans="1:5" ht="24" customHeight="1">
      <c r="B12" s="8" t="s">
        <v>44</v>
      </c>
      <c r="D12" s="9"/>
    </row>
    <row r="13" spans="1:5" ht="24" customHeight="1">
      <c r="B13" s="7">
        <v>1714108</v>
      </c>
      <c r="C13" s="7" t="s">
        <v>48</v>
      </c>
      <c r="D13" s="9"/>
      <c r="E13" s="7" t="s">
        <v>70</v>
      </c>
    </row>
    <row r="14" spans="1:5" ht="24" customHeight="1">
      <c r="C14" s="7" t="s">
        <v>47</v>
      </c>
      <c r="D14" s="9"/>
    </row>
    <row r="15" spans="1:5" ht="24" customHeight="1">
      <c r="C15" s="7" t="s">
        <v>49</v>
      </c>
      <c r="D15" s="9">
        <v>10000</v>
      </c>
    </row>
    <row r="16" spans="1:5" ht="24" customHeight="1">
      <c r="C16" s="7" t="s">
        <v>50</v>
      </c>
      <c r="D16" s="9">
        <v>5000</v>
      </c>
    </row>
    <row r="17" spans="1:4" ht="24" customHeight="1">
      <c r="B17" s="7">
        <v>1714106</v>
      </c>
      <c r="C17" s="7" t="s">
        <v>69</v>
      </c>
      <c r="D17" s="9">
        <v>6000</v>
      </c>
    </row>
    <row r="18" spans="1:4" ht="24" customHeight="1">
      <c r="B18" s="7">
        <v>1714105</v>
      </c>
      <c r="C18" s="7" t="s">
        <v>51</v>
      </c>
      <c r="D18" s="12">
        <v>2500</v>
      </c>
    </row>
    <row r="19" spans="1:4" ht="24" customHeight="1">
      <c r="B19" s="8" t="s">
        <v>53</v>
      </c>
      <c r="C19" s="8"/>
      <c r="D19" s="10">
        <f>SUM(D13:D18)</f>
        <v>23500</v>
      </c>
    </row>
    <row r="21" spans="1:4" ht="24" customHeight="1">
      <c r="A21" s="8" t="s">
        <v>52</v>
      </c>
      <c r="D21" s="10">
        <f>D10+D19</f>
        <v>94375</v>
      </c>
    </row>
    <row r="23" spans="1:4" ht="24" customHeight="1">
      <c r="A23" s="7" t="s">
        <v>54</v>
      </c>
      <c r="C23" s="8"/>
    </row>
    <row r="24" spans="1:4" ht="24" customHeight="1">
      <c r="B24" s="7" t="s">
        <v>55</v>
      </c>
      <c r="D24" s="11"/>
    </row>
    <row r="25" spans="1:4" ht="24" customHeight="1">
      <c r="B25" s="7">
        <v>1715750</v>
      </c>
      <c r="C25" s="7" t="s">
        <v>72</v>
      </c>
      <c r="D25" s="9">
        <v>10000</v>
      </c>
    </row>
    <row r="26" spans="1:4" ht="24" customHeight="1">
      <c r="C26" s="7" t="s">
        <v>71</v>
      </c>
      <c r="D26" s="9">
        <v>25000</v>
      </c>
    </row>
    <row r="27" spans="1:4" ht="24" customHeight="1">
      <c r="B27" s="7">
        <v>1715751</v>
      </c>
      <c r="C27" s="7" t="s">
        <v>56</v>
      </c>
      <c r="D27" s="7">
        <v>1500</v>
      </c>
    </row>
    <row r="28" spans="1:4" s="8" customFormat="1" ht="24" customHeight="1">
      <c r="B28" s="8" t="s">
        <v>57</v>
      </c>
      <c r="D28" s="10">
        <f>SUM(D25:D27)</f>
        <v>36500</v>
      </c>
    </row>
    <row r="30" spans="1:4" ht="24" customHeight="1">
      <c r="B30" s="7" t="s">
        <v>58</v>
      </c>
    </row>
    <row r="31" spans="1:4" ht="24" customHeight="1">
      <c r="B31" s="7">
        <v>1715701</v>
      </c>
      <c r="C31" s="7" t="s">
        <v>59</v>
      </c>
      <c r="D31" s="7">
        <f>SUM(D8:D9)*0.07</f>
        <v>1750.0000000000002</v>
      </c>
    </row>
    <row r="32" spans="1:4" ht="24" customHeight="1">
      <c r="B32" s="7">
        <v>1715709</v>
      </c>
      <c r="C32" s="7" t="s">
        <v>65</v>
      </c>
      <c r="D32" s="7">
        <v>7500</v>
      </c>
    </row>
    <row r="33" spans="2:6" ht="24" customHeight="1">
      <c r="B33" s="7">
        <v>1715766</v>
      </c>
      <c r="C33" s="7" t="s">
        <v>66</v>
      </c>
      <c r="D33" s="7">
        <v>500</v>
      </c>
    </row>
    <row r="34" spans="2:6" ht="24" customHeight="1">
      <c r="B34" s="7">
        <v>1715767</v>
      </c>
      <c r="C34" s="7" t="s">
        <v>60</v>
      </c>
      <c r="D34" s="7">
        <v>750</v>
      </c>
    </row>
    <row r="35" spans="2:6" ht="24" customHeight="1">
      <c r="B35" s="7">
        <v>1715769</v>
      </c>
      <c r="C35" s="7" t="s">
        <v>6</v>
      </c>
      <c r="D35" s="7">
        <v>500</v>
      </c>
    </row>
    <row r="36" spans="2:6" s="8" customFormat="1" ht="24" customHeight="1">
      <c r="B36" s="8" t="s">
        <v>63</v>
      </c>
      <c r="D36" s="8">
        <f>SUM(D31:D35)</f>
        <v>11000</v>
      </c>
    </row>
    <row r="38" spans="2:6" ht="24" customHeight="1">
      <c r="B38" s="7" t="s">
        <v>61</v>
      </c>
      <c r="D38" s="9"/>
    </row>
    <row r="39" spans="2:6" ht="24" customHeight="1">
      <c r="B39" s="7">
        <v>1715714</v>
      </c>
      <c r="C39" s="7" t="s">
        <v>16</v>
      </c>
      <c r="D39" s="9">
        <v>35000</v>
      </c>
      <c r="F39" s="7" t="s">
        <v>73</v>
      </c>
    </row>
    <row r="40" spans="2:6" ht="24" customHeight="1">
      <c r="B40" s="7">
        <v>1715744</v>
      </c>
      <c r="C40" s="7" t="s">
        <v>62</v>
      </c>
      <c r="D40" s="9">
        <v>10000</v>
      </c>
    </row>
    <row r="41" spans="2:6" s="8" customFormat="1" ht="24" customHeight="1">
      <c r="B41" s="8" t="s">
        <v>64</v>
      </c>
      <c r="D41" s="10">
        <f>SUM(D39:D40)</f>
        <v>45000</v>
      </c>
    </row>
    <row r="42" spans="2:6" ht="24" customHeight="1">
      <c r="D42" s="9"/>
    </row>
    <row r="43" spans="2:6" ht="24" customHeight="1">
      <c r="C43" s="8" t="s">
        <v>7</v>
      </c>
      <c r="D43" s="10">
        <f>(D28+D36+D41)</f>
        <v>92500</v>
      </c>
    </row>
    <row r="45" spans="2:6" ht="24" customHeight="1">
      <c r="C45" s="7" t="s">
        <v>9</v>
      </c>
      <c r="D45" s="9">
        <f>D21-D43</f>
        <v>1875</v>
      </c>
    </row>
    <row r="47" spans="2:6" ht="24" customHeight="1">
      <c r="C47" s="7" t="s">
        <v>8</v>
      </c>
      <c r="D47" s="9"/>
    </row>
    <row r="48" spans="2:6" ht="24" customHeight="1">
      <c r="D48" s="8"/>
    </row>
    <row r="49" spans="4:4" ht="24" customHeight="1">
      <c r="D49" s="8"/>
    </row>
    <row r="50" spans="4:4" ht="24" customHeight="1">
      <c r="D50" s="8"/>
    </row>
    <row r="54" spans="4:4" ht="24" customHeight="1">
      <c r="D54" s="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A3" sqref="A1:XFD1048576"/>
    </sheetView>
  </sheetViews>
  <sheetFormatPr baseColWidth="10" defaultColWidth="10.83203125" defaultRowHeight="15" x14ac:dyDescent="0"/>
  <cols>
    <col min="1" max="1" width="49.33203125" bestFit="1" customWidth="1"/>
  </cols>
  <sheetData>
    <row r="1" spans="1:4">
      <c r="A1">
        <v>2019</v>
      </c>
    </row>
    <row r="3" spans="1:4">
      <c r="A3" t="s">
        <v>17</v>
      </c>
      <c r="D3" s="2"/>
    </row>
    <row r="5" spans="1:4">
      <c r="A5" s="2" t="s">
        <v>11</v>
      </c>
      <c r="B5" t="s">
        <v>13</v>
      </c>
      <c r="D5" t="s">
        <v>14</v>
      </c>
    </row>
    <row r="7" spans="1:4">
      <c r="A7" t="s">
        <v>12</v>
      </c>
      <c r="B7" s="1">
        <v>17000</v>
      </c>
      <c r="D7" s="1">
        <v>43000</v>
      </c>
    </row>
    <row r="8" spans="1:4">
      <c r="B8" s="1"/>
      <c r="D8" s="1"/>
    </row>
    <row r="9" spans="1:4">
      <c r="A9" t="s">
        <v>15</v>
      </c>
      <c r="B9" s="1"/>
      <c r="D9" s="1"/>
    </row>
    <row r="10" spans="1:4">
      <c r="A10" t="s">
        <v>18</v>
      </c>
      <c r="B10" s="1"/>
      <c r="D10" s="1">
        <v>50000</v>
      </c>
    </row>
    <row r="11" spans="1:4">
      <c r="A11" t="s">
        <v>19</v>
      </c>
      <c r="B11" s="1"/>
      <c r="D11" s="1">
        <v>50000</v>
      </c>
    </row>
    <row r="12" spans="1:4">
      <c r="A12" t="s">
        <v>21</v>
      </c>
      <c r="B12" s="1">
        <v>15000</v>
      </c>
      <c r="D12" s="1">
        <v>30000</v>
      </c>
    </row>
    <row r="13" spans="1:4">
      <c r="A13" s="2" t="s">
        <v>22</v>
      </c>
      <c r="B13" s="3">
        <f>SUM(B10:B12)</f>
        <v>15000</v>
      </c>
      <c r="D13" s="3">
        <f>SUM(D10:D12)</f>
        <v>130000</v>
      </c>
    </row>
    <row r="15" spans="1:4">
      <c r="A15" t="s">
        <v>0</v>
      </c>
    </row>
    <row r="16" spans="1:4">
      <c r="A16" t="s">
        <v>20</v>
      </c>
      <c r="B16" s="1">
        <f>20*25+30*75+100*150+20*250</f>
        <v>22750</v>
      </c>
      <c r="D16" s="1">
        <f>40*25+50*75+120*150+30*250</f>
        <v>30250</v>
      </c>
    </row>
    <row r="17" spans="1:4">
      <c r="A17" t="s">
        <v>28</v>
      </c>
      <c r="B17" s="1">
        <f>400*60</f>
        <v>24000</v>
      </c>
      <c r="D17" s="1">
        <f>400*120</f>
        <v>48000</v>
      </c>
    </row>
    <row r="18" spans="1:4">
      <c r="A18" t="s">
        <v>23</v>
      </c>
      <c r="B18" s="1">
        <v>2500</v>
      </c>
      <c r="D18" s="5">
        <v>10000</v>
      </c>
    </row>
    <row r="19" spans="1:4">
      <c r="A19" t="s">
        <v>24</v>
      </c>
      <c r="B19" s="1">
        <v>25000</v>
      </c>
      <c r="D19" s="5">
        <v>200000</v>
      </c>
    </row>
    <row r="20" spans="1:4">
      <c r="A20" s="2" t="s">
        <v>10</v>
      </c>
      <c r="B20" s="3">
        <f>SUM(B16:B19)</f>
        <v>74250</v>
      </c>
      <c r="C20" s="3"/>
      <c r="D20" s="3">
        <f>SUM(D16:D19)</f>
        <v>288250</v>
      </c>
    </row>
    <row r="21" spans="1:4">
      <c r="B21" s="1"/>
    </row>
    <row r="22" spans="1:4">
      <c r="A22" s="2" t="s">
        <v>1</v>
      </c>
      <c r="B22" s="3">
        <f>B7+B13+B20</f>
        <v>106250</v>
      </c>
      <c r="C22" s="3"/>
      <c r="D22" s="3">
        <f>D7+D13+D20</f>
        <v>461250</v>
      </c>
    </row>
    <row r="25" spans="1:4">
      <c r="A25" s="2" t="s">
        <v>2</v>
      </c>
    </row>
    <row r="26" spans="1:4">
      <c r="A26" t="s">
        <v>25</v>
      </c>
      <c r="B26" s="1"/>
      <c r="D26" s="4"/>
    </row>
    <row r="27" spans="1:4">
      <c r="A27" t="s">
        <v>26</v>
      </c>
      <c r="B27" s="1">
        <v>75000</v>
      </c>
      <c r="D27" s="1">
        <v>100000</v>
      </c>
    </row>
    <row r="28" spans="1:4">
      <c r="A28" t="s">
        <v>27</v>
      </c>
      <c r="B28" s="1"/>
      <c r="D28" s="1">
        <v>100000</v>
      </c>
    </row>
    <row r="29" spans="1:4">
      <c r="A29" t="s">
        <v>31</v>
      </c>
      <c r="B29" s="1"/>
      <c r="D29" s="1">
        <v>50000</v>
      </c>
    </row>
    <row r="30" spans="1:4">
      <c r="A30" t="s">
        <v>32</v>
      </c>
      <c r="B30" s="1"/>
      <c r="D30" s="1">
        <f>(D27+D28+D29)*0.07</f>
        <v>17500</v>
      </c>
    </row>
    <row r="32" spans="1:4">
      <c r="A32" t="s">
        <v>3</v>
      </c>
      <c r="B32" s="6">
        <f>0.07*(B22-B7)</f>
        <v>6247.5000000000009</v>
      </c>
      <c r="D32" s="6">
        <f>0.07*(D22-D7)</f>
        <v>29277.500000000004</v>
      </c>
    </row>
    <row r="33" spans="1:4">
      <c r="A33" t="s">
        <v>4</v>
      </c>
      <c r="B33">
        <v>6000</v>
      </c>
      <c r="D33">
        <v>6000</v>
      </c>
    </row>
    <row r="34" spans="1:4">
      <c r="A34" t="s">
        <v>5</v>
      </c>
      <c r="B34">
        <v>400</v>
      </c>
      <c r="D34">
        <v>400</v>
      </c>
    </row>
    <row r="35" spans="1:4">
      <c r="A35" t="s">
        <v>6</v>
      </c>
      <c r="B35">
        <f>0.03*B17</f>
        <v>720</v>
      </c>
      <c r="D35">
        <v>240</v>
      </c>
    </row>
    <row r="37" spans="1:4">
      <c r="A37" t="s">
        <v>34</v>
      </c>
      <c r="D37" s="1">
        <v>25000</v>
      </c>
    </row>
    <row r="38" spans="1:4">
      <c r="A38" t="s">
        <v>29</v>
      </c>
      <c r="B38" s="1">
        <f>B17/2+2000</f>
        <v>14000</v>
      </c>
      <c r="C38" s="1"/>
      <c r="D38" s="1">
        <f>D17/2+5000</f>
        <v>29000</v>
      </c>
    </row>
    <row r="39" spans="1:4">
      <c r="B39" s="1"/>
      <c r="C39" s="1"/>
      <c r="D39" s="1"/>
    </row>
    <row r="40" spans="1:4">
      <c r="A40" t="s">
        <v>33</v>
      </c>
      <c r="B40" s="1"/>
      <c r="C40" s="1"/>
      <c r="D40" s="1">
        <v>50000</v>
      </c>
    </row>
    <row r="42" spans="1:4">
      <c r="A42" s="2" t="s">
        <v>7</v>
      </c>
      <c r="B42" s="3">
        <f>SUM(B26:B40)</f>
        <v>102367.5</v>
      </c>
      <c r="C42" s="3"/>
      <c r="D42" s="3">
        <f>SUM(D26:D40)</f>
        <v>407417.5</v>
      </c>
    </row>
    <row r="44" spans="1:4">
      <c r="A44" t="s">
        <v>9</v>
      </c>
      <c r="B44" s="1">
        <f>(B20+B13)-B42</f>
        <v>-13117.5</v>
      </c>
      <c r="C44" s="1"/>
      <c r="D44" s="1">
        <f>(D13+D20)-D42</f>
        <v>10832.5</v>
      </c>
    </row>
    <row r="45" spans="1:4">
      <c r="B45" s="1"/>
    </row>
    <row r="46" spans="1:4">
      <c r="A46" t="s">
        <v>8</v>
      </c>
      <c r="B46" s="1">
        <f>B22-B42</f>
        <v>3882.5</v>
      </c>
      <c r="C46" s="1"/>
      <c r="D46" s="1">
        <f>D22-D42</f>
        <v>53832.5</v>
      </c>
    </row>
    <row r="47" spans="1:4">
      <c r="D47" s="2"/>
    </row>
    <row r="48" spans="1:4">
      <c r="D48" s="2"/>
    </row>
    <row r="49" spans="1:4">
      <c r="A49" t="s">
        <v>30</v>
      </c>
      <c r="D49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9"/>
  <sheetViews>
    <sheetView topLeftCell="A44" workbookViewId="0">
      <selection activeCell="J24" sqref="J24"/>
    </sheetView>
  </sheetViews>
  <sheetFormatPr baseColWidth="10" defaultColWidth="10.83203125" defaultRowHeight="15" x14ac:dyDescent="0"/>
  <cols>
    <col min="1" max="1" width="47.33203125" bestFit="1" customWidth="1"/>
  </cols>
  <sheetData>
    <row r="3" spans="1:6">
      <c r="A3" t="s">
        <v>35</v>
      </c>
      <c r="D3" s="2"/>
    </row>
    <row r="5" spans="1:6">
      <c r="A5" s="2" t="s">
        <v>11</v>
      </c>
      <c r="B5" t="s">
        <v>13</v>
      </c>
      <c r="D5" t="s">
        <v>37</v>
      </c>
      <c r="F5" t="s">
        <v>38</v>
      </c>
    </row>
    <row r="7" spans="1:6">
      <c r="A7" t="s">
        <v>12</v>
      </c>
      <c r="B7" s="1">
        <v>25000</v>
      </c>
      <c r="D7" s="1">
        <v>54000</v>
      </c>
      <c r="F7" s="1">
        <v>54000</v>
      </c>
    </row>
    <row r="8" spans="1:6">
      <c r="B8" s="1"/>
      <c r="D8" s="1"/>
      <c r="F8" s="1"/>
    </row>
    <row r="9" spans="1:6">
      <c r="A9" t="s">
        <v>15</v>
      </c>
      <c r="B9" s="1"/>
      <c r="D9" s="1"/>
      <c r="F9" s="1"/>
    </row>
    <row r="10" spans="1:6">
      <c r="A10" t="s">
        <v>18</v>
      </c>
      <c r="B10" s="1">
        <v>50000</v>
      </c>
      <c r="D10" s="1">
        <v>75000</v>
      </c>
      <c r="F10" s="1">
        <v>75000</v>
      </c>
    </row>
    <row r="11" spans="1:6">
      <c r="A11" t="s">
        <v>19</v>
      </c>
      <c r="B11" s="1">
        <v>20000</v>
      </c>
      <c r="D11" s="1">
        <v>50000</v>
      </c>
      <c r="F11" s="1">
        <v>50000</v>
      </c>
    </row>
    <row r="12" spans="1:6">
      <c r="A12" t="s">
        <v>39</v>
      </c>
      <c r="F12" s="1">
        <v>50000</v>
      </c>
    </row>
    <row r="13" spans="1:6">
      <c r="A13" t="s">
        <v>21</v>
      </c>
      <c r="B13" s="1">
        <v>15000</v>
      </c>
      <c r="D13" s="1">
        <v>30000</v>
      </c>
      <c r="F13" s="1">
        <v>30000</v>
      </c>
    </row>
    <row r="14" spans="1:6">
      <c r="A14" s="2" t="s">
        <v>22</v>
      </c>
      <c r="B14" s="3">
        <f>SUM(B10:B13)</f>
        <v>85000</v>
      </c>
      <c r="D14" s="3">
        <f>SUM(D10:D13)</f>
        <v>155000</v>
      </c>
      <c r="F14" s="3">
        <f>SUM(F10:F13)</f>
        <v>205000</v>
      </c>
    </row>
    <row r="16" spans="1:6">
      <c r="A16" t="s">
        <v>0</v>
      </c>
    </row>
    <row r="17" spans="1:6">
      <c r="A17" t="s">
        <v>20</v>
      </c>
      <c r="B17" s="1">
        <f>40*25+50*75+125*150+50*250</f>
        <v>36000</v>
      </c>
      <c r="D17" s="1">
        <f>50*25+70*75+200*150+75*250</f>
        <v>55250</v>
      </c>
      <c r="F17" s="1">
        <f>75*25+100*75+200*150+75*250</f>
        <v>58125</v>
      </c>
    </row>
    <row r="18" spans="1:6">
      <c r="A18" t="s">
        <v>28</v>
      </c>
      <c r="B18" s="1">
        <f>400*100</f>
        <v>40000</v>
      </c>
      <c r="D18" s="1">
        <f>400*200</f>
        <v>80000</v>
      </c>
      <c r="F18" s="1">
        <f>400*300</f>
        <v>120000</v>
      </c>
    </row>
    <row r="19" spans="1:6">
      <c r="A19" t="s">
        <v>23</v>
      </c>
      <c r="B19" s="1">
        <v>10000</v>
      </c>
      <c r="D19" s="5">
        <v>25000</v>
      </c>
      <c r="F19" s="5">
        <v>45000</v>
      </c>
    </row>
    <row r="20" spans="1:6">
      <c r="A20" t="s">
        <v>24</v>
      </c>
      <c r="B20" s="1">
        <v>125000</v>
      </c>
      <c r="D20" s="5">
        <v>200000</v>
      </c>
      <c r="F20" s="5">
        <v>250000</v>
      </c>
    </row>
    <row r="21" spans="1:6">
      <c r="A21" s="2" t="s">
        <v>10</v>
      </c>
      <c r="B21" s="3">
        <f>SUM(B17:B20)</f>
        <v>211000</v>
      </c>
      <c r="C21" s="3"/>
      <c r="D21" s="3">
        <f>SUM(D17:D20)</f>
        <v>360250</v>
      </c>
      <c r="F21" s="3">
        <f>SUM(F17:F20)</f>
        <v>473125</v>
      </c>
    </row>
    <row r="22" spans="1:6">
      <c r="B22" s="1"/>
    </row>
    <row r="23" spans="1:6">
      <c r="A23" s="2" t="s">
        <v>1</v>
      </c>
      <c r="B23" s="3">
        <f>B7+B14+B21</f>
        <v>321000</v>
      </c>
      <c r="C23" s="3"/>
      <c r="D23" s="3">
        <f>D7+D14+D21</f>
        <v>569250</v>
      </c>
      <c r="F23" s="3">
        <f>F7+F14+F21</f>
        <v>732125</v>
      </c>
    </row>
    <row r="26" spans="1:6">
      <c r="A26" s="2" t="s">
        <v>2</v>
      </c>
    </row>
    <row r="27" spans="1:6">
      <c r="A27" t="s">
        <v>25</v>
      </c>
      <c r="B27" s="1"/>
      <c r="D27" s="4"/>
      <c r="F27" s="4"/>
    </row>
    <row r="28" spans="1:6">
      <c r="A28" t="s">
        <v>26</v>
      </c>
      <c r="B28" s="1">
        <v>80000</v>
      </c>
      <c r="D28" s="1">
        <v>100000</v>
      </c>
      <c r="F28" s="1">
        <v>100000</v>
      </c>
    </row>
    <row r="29" spans="1:6">
      <c r="A29" t="s">
        <v>36</v>
      </c>
      <c r="B29" s="1">
        <v>100000</v>
      </c>
      <c r="D29" s="1">
        <v>100000</v>
      </c>
      <c r="F29" s="1">
        <v>100000</v>
      </c>
    </row>
    <row r="30" spans="1:6">
      <c r="A30" t="s">
        <v>31</v>
      </c>
      <c r="B30" s="1"/>
      <c r="D30" s="1">
        <v>50000</v>
      </c>
      <c r="F30" s="1">
        <v>75000</v>
      </c>
    </row>
    <row r="31" spans="1:6">
      <c r="A31" t="s">
        <v>40</v>
      </c>
      <c r="B31" s="1"/>
      <c r="D31" s="1">
        <v>25000</v>
      </c>
      <c r="F31" s="1">
        <v>50000</v>
      </c>
    </row>
    <row r="32" spans="1:6">
      <c r="A32" t="s">
        <v>32</v>
      </c>
      <c r="B32" s="1">
        <f>(B28+B29+B30)*0.07</f>
        <v>12600.000000000002</v>
      </c>
      <c r="D32" s="1">
        <f>(D28+D29+D30)*0.07</f>
        <v>17500</v>
      </c>
      <c r="F32" s="1">
        <f>(F28+F29+F30+F31)*0.07</f>
        <v>22750.000000000004</v>
      </c>
    </row>
    <row r="34" spans="1:6">
      <c r="A34" t="s">
        <v>3</v>
      </c>
      <c r="B34" s="6">
        <f>0.07*(B23-B7)</f>
        <v>20720.000000000004</v>
      </c>
      <c r="D34" s="6">
        <f>0.07*(D23-D7)</f>
        <v>36067.5</v>
      </c>
      <c r="F34" s="6">
        <f>0.07*(F23-F7)</f>
        <v>47468.750000000007</v>
      </c>
    </row>
    <row r="35" spans="1:6">
      <c r="A35" t="s">
        <v>4</v>
      </c>
      <c r="B35">
        <v>6000</v>
      </c>
      <c r="D35">
        <v>6000</v>
      </c>
      <c r="F35">
        <v>6000</v>
      </c>
    </row>
    <row r="36" spans="1:6">
      <c r="A36" t="s">
        <v>5</v>
      </c>
      <c r="B36">
        <v>400</v>
      </c>
      <c r="D36">
        <v>400</v>
      </c>
      <c r="F36">
        <v>400</v>
      </c>
    </row>
    <row r="37" spans="1:6">
      <c r="A37" t="s">
        <v>6</v>
      </c>
      <c r="B37">
        <f>0.03*B18</f>
        <v>1200</v>
      </c>
      <c r="D37">
        <v>240</v>
      </c>
      <c r="F37">
        <v>240</v>
      </c>
    </row>
    <row r="39" spans="1:6">
      <c r="A39" t="s">
        <v>34</v>
      </c>
      <c r="B39" s="1">
        <v>15000</v>
      </c>
      <c r="D39" s="1">
        <v>25000</v>
      </c>
      <c r="F39" s="1">
        <v>30000</v>
      </c>
    </row>
    <row r="40" spans="1:6">
      <c r="A40" t="s">
        <v>29</v>
      </c>
      <c r="B40" s="1">
        <f>B18/2+20000</f>
        <v>40000</v>
      </c>
      <c r="C40" s="1"/>
      <c r="D40" s="1">
        <f>D18</f>
        <v>80000</v>
      </c>
      <c r="F40" s="1">
        <f>F18</f>
        <v>120000</v>
      </c>
    </row>
    <row r="41" spans="1:6">
      <c r="B41" s="1"/>
      <c r="C41" s="1"/>
      <c r="D41" s="1"/>
      <c r="F41" s="1"/>
    </row>
    <row r="42" spans="1:6">
      <c r="A42" t="s">
        <v>33</v>
      </c>
      <c r="B42" s="1">
        <v>20000</v>
      </c>
      <c r="C42" s="1"/>
      <c r="D42" s="1">
        <v>60000</v>
      </c>
      <c r="F42" s="1">
        <v>85000</v>
      </c>
    </row>
    <row r="44" spans="1:6">
      <c r="A44" s="2" t="s">
        <v>7</v>
      </c>
      <c r="B44" s="3">
        <f>SUM(B27:B42)</f>
        <v>295920</v>
      </c>
      <c r="C44" s="3"/>
      <c r="D44" s="3">
        <f>SUM(D27:D42)</f>
        <v>500207.5</v>
      </c>
      <c r="F44" s="3">
        <f>SUM(F27:F42)</f>
        <v>636858.75</v>
      </c>
    </row>
    <row r="46" spans="1:6">
      <c r="A46" t="s">
        <v>9</v>
      </c>
      <c r="B46" s="1">
        <f>(B21+B14)-B44</f>
        <v>80</v>
      </c>
      <c r="C46" s="1"/>
      <c r="D46" s="1">
        <f>(D14+D21)-D44</f>
        <v>15042.5</v>
      </c>
      <c r="F46" s="1">
        <f>(F14+F21)-F44</f>
        <v>41266.25</v>
      </c>
    </row>
    <row r="47" spans="1:6">
      <c r="B47" s="1"/>
    </row>
    <row r="48" spans="1:6">
      <c r="A48" t="s">
        <v>8</v>
      </c>
      <c r="B48" s="1">
        <f>B23-B44</f>
        <v>25080</v>
      </c>
      <c r="C48" s="1"/>
      <c r="D48" s="1">
        <f>D23-D44</f>
        <v>69042.5</v>
      </c>
      <c r="F48" s="1">
        <f>F23-F44</f>
        <v>95266.25</v>
      </c>
    </row>
    <row r="49" spans="4:4">
      <c r="D49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 Budget</vt:lpstr>
      <vt:lpstr>2019 Budget</vt:lpstr>
      <vt:lpstr>2020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2017-08-09T00:00:14Z</dcterms:created>
  <dcterms:modified xsi:type="dcterms:W3CDTF">2017-11-18T01:13:35Z</dcterms:modified>
</cp:coreProperties>
</file>