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3100" yWindow="3220" windowWidth="21600" windowHeight="15320" tabRatio="500"/>
  </bookViews>
  <sheets>
    <sheet name="TMC.Budget.2010.2011" sheetId="1" r:id="rId1"/>
    <sheet name="Sheet1" sheetId="2" r:id="rId2"/>
  </sheets>
  <definedNames>
    <definedName name="_xlnm.Print_Area" localSheetId="0">TMC.Budget.2010.2011!$A$1:$F$80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C71" i="1"/>
  <c r="C60" i="1"/>
  <c r="C56" i="1"/>
  <c r="C73" i="1"/>
  <c r="B71" i="1"/>
  <c r="B63" i="1"/>
  <c r="B64" i="1"/>
  <c r="B59" i="1"/>
  <c r="B60" i="1"/>
  <c r="B55" i="1"/>
  <c r="B56" i="1"/>
  <c r="B73" i="1"/>
  <c r="B38" i="1"/>
  <c r="B40" i="1"/>
  <c r="B41" i="1"/>
  <c r="B44" i="1"/>
  <c r="B45" i="1"/>
  <c r="B46" i="1"/>
  <c r="B47" i="1"/>
  <c r="B48" i="1"/>
  <c r="B49" i="1"/>
  <c r="B51" i="1"/>
  <c r="B76" i="1"/>
  <c r="B29" i="1"/>
  <c r="B77" i="1"/>
  <c r="B78" i="1"/>
  <c r="B24" i="1"/>
  <c r="B31" i="1"/>
  <c r="B80" i="1"/>
  <c r="C40" i="1"/>
  <c r="C41" i="1"/>
  <c r="C49" i="1"/>
  <c r="C51" i="1"/>
  <c r="C64" i="1"/>
  <c r="C29" i="1"/>
  <c r="C24" i="1"/>
  <c r="C31" i="1"/>
  <c r="C76" i="1"/>
  <c r="C77" i="1"/>
  <c r="C78" i="1"/>
  <c r="C80" i="1"/>
</calcChain>
</file>

<file path=xl/sharedStrings.xml><?xml version="1.0" encoding="utf-8"?>
<sst xmlns="http://schemas.openxmlformats.org/spreadsheetml/2006/main" count="70" uniqueCount="65">
  <si>
    <t>Internships</t>
  </si>
  <si>
    <t>F-T in 2011</t>
  </si>
  <si>
    <t>2011 Projection</t>
  </si>
  <si>
    <t>Program Associate (on contract)</t>
  </si>
  <si>
    <t>Will hold unless there is program specific support</t>
    <phoneticPr fontId="3" type="noConversion"/>
  </si>
  <si>
    <t>Media Policy Education and Reporting Pilot Program</t>
    <phoneticPr fontId="3" type="noConversion"/>
  </si>
  <si>
    <t>Innovation/Incubation Lab</t>
    <phoneticPr fontId="3" type="noConversion"/>
  </si>
  <si>
    <t>MP Ed and Reporting Pilot Program (See Detailed Project Budget)</t>
    <phoneticPr fontId="3" type="noConversion"/>
  </si>
  <si>
    <t>F-T 5 months/P-T 7 months in 2011</t>
    <phoneticPr fontId="3" type="noConversion"/>
  </si>
  <si>
    <t>Harnisch Foundation</t>
    <phoneticPr fontId="3" type="noConversion"/>
  </si>
  <si>
    <t>Other Funding</t>
    <phoneticPr fontId="3" type="noConversion"/>
  </si>
  <si>
    <t>Haas Foundation</t>
    <phoneticPr fontId="3" type="noConversion"/>
  </si>
  <si>
    <t>Benefits</t>
    <phoneticPr fontId="3" type="noConversion"/>
  </si>
  <si>
    <t>Confirmed</t>
    <phoneticPr fontId="3" type="noConversion"/>
  </si>
  <si>
    <t>Open Society Institute</t>
  </si>
  <si>
    <t>Wallace Global Fund</t>
  </si>
  <si>
    <t>Grant balance carry forward from prior year</t>
  </si>
  <si>
    <t>TMC Member Dues</t>
  </si>
  <si>
    <t>General Operations Expense</t>
  </si>
  <si>
    <t>Personnel (includes time spent on general ops and direct projects)</t>
  </si>
  <si>
    <t>Salaries</t>
  </si>
  <si>
    <t>Project Director</t>
  </si>
  <si>
    <t>Office/office materials</t>
  </si>
  <si>
    <t>Telephone/Conference Call line</t>
  </si>
  <si>
    <t>Travel and Lodging</t>
  </si>
  <si>
    <t>Web site and List Serve</t>
  </si>
  <si>
    <t>Legal</t>
  </si>
  <si>
    <t>Total General Operations Expense</t>
  </si>
  <si>
    <t>Project Expense (Direct Costs:  Does not include in-house staff costs)</t>
  </si>
  <si>
    <t>Membership/Collaboration</t>
  </si>
  <si>
    <t>MC Meetings</t>
  </si>
  <si>
    <t>MediaWire</t>
  </si>
  <si>
    <t>MediaWire Bloggers (4 P-T)</t>
  </si>
  <si>
    <t>Total Project Expense (Direct Costs)</t>
  </si>
  <si>
    <t>Admin/Overhead</t>
  </si>
  <si>
    <t>Total Expense</t>
  </si>
  <si>
    <t>MDF</t>
    <phoneticPr fontId="3" type="noConversion"/>
  </si>
  <si>
    <t>Projected Final</t>
  </si>
  <si>
    <t>Budget</t>
  </si>
  <si>
    <t>For: Media and Democracy Fund</t>
  </si>
  <si>
    <t>The Media Consortium 2011 Projected Operational Budget</t>
  </si>
  <si>
    <t>Prepared: September 2010</t>
  </si>
  <si>
    <t>Total Grant Funding</t>
  </si>
  <si>
    <t>Grant Funding</t>
  </si>
  <si>
    <t>Earned Revenue</t>
  </si>
  <si>
    <t>Total Earned Revenue</t>
  </si>
  <si>
    <t>CITF</t>
  </si>
  <si>
    <t>2011 Pending</t>
  </si>
  <si>
    <t>Innovation/Incubation Lab</t>
  </si>
  <si>
    <t>Innovation/Incubation Lab Fees</t>
  </si>
  <si>
    <t>Arca Foundation</t>
  </si>
  <si>
    <t>Revenue</t>
  </si>
  <si>
    <t>Total Revenue</t>
  </si>
  <si>
    <t>Expense</t>
  </si>
  <si>
    <t>Total Membership/Collaboration</t>
  </si>
  <si>
    <t xml:space="preserve">Total Personnel </t>
  </si>
  <si>
    <t xml:space="preserve">Non-personnel Administrative </t>
  </si>
  <si>
    <t xml:space="preserve">Total Non-Personnel Administrative </t>
  </si>
  <si>
    <t>Total MediaWire</t>
  </si>
  <si>
    <t>Total Innovation/Incubation Lab</t>
  </si>
  <si>
    <t>Sub-Total Expense (General Operations  &amp; Project Costs)</t>
  </si>
  <si>
    <t>Total Profit/Loss Budget</t>
  </si>
  <si>
    <t xml:space="preserve">Senior Program Associate </t>
  </si>
  <si>
    <t>Intern Program</t>
  </si>
  <si>
    <t>Total Intern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</si>
</sst>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name val="Verdana"/>
    </font>
    <font>
      <b/>
      <sz val="10"/>
      <color indexed="10"/>
      <name val="Verdana"/>
      <family val="2"/>
    </font>
    <font>
      <sz val="10"/>
      <name val="Verdana"/>
    </font>
    <font>
      <b/>
      <sz val="12"/>
      <color indexed="10"/>
      <name val="Verdana"/>
      <family val="2"/>
    </font>
    <font>
      <u val="singleAccounting"/>
      <sz val="10"/>
      <name val="Verdana"/>
      <family val="2"/>
    </font>
    <font>
      <b/>
      <u val="doubleAccounting"/>
      <sz val="10"/>
      <name val="Verdana"/>
      <family val="2"/>
    </font>
    <font>
      <u val="doubleAccounting"/>
      <sz val="10"/>
      <name val="Verdana"/>
      <family val="2"/>
    </font>
    <font>
      <b/>
      <u val="doubleAccounting"/>
      <sz val="10"/>
      <color indexed="10"/>
      <name val="Verdana"/>
      <family val="2"/>
    </font>
    <font>
      <b/>
      <u val="singleAccounting"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0" fillId="0" borderId="2" xfId="0" applyBorder="1"/>
    <xf numFmtId="0" fontId="5" fillId="0" borderId="0" xfId="0" applyFont="1"/>
    <xf numFmtId="37" fontId="0" fillId="0" borderId="0" xfId="0" applyNumberFormat="1"/>
    <xf numFmtId="37" fontId="0" fillId="0" borderId="2" xfId="0" applyNumberFormat="1" applyBorder="1"/>
    <xf numFmtId="0" fontId="6" fillId="0" borderId="0" xfId="0" applyFont="1"/>
    <xf numFmtId="37" fontId="4" fillId="0" borderId="0" xfId="0" applyNumberFormat="1" applyFont="1"/>
    <xf numFmtId="37" fontId="4" fillId="0" borderId="2" xfId="0" applyNumberFormat="1" applyFont="1" applyBorder="1"/>
    <xf numFmtId="37" fontId="5" fillId="0" borderId="0" xfId="0" applyNumberFormat="1" applyFont="1"/>
    <xf numFmtId="37" fontId="5" fillId="0" borderId="2" xfId="0" applyNumberFormat="1" applyFont="1" applyBorder="1"/>
    <xf numFmtId="0" fontId="7" fillId="0" borderId="0" xfId="0" applyFont="1"/>
    <xf numFmtId="37" fontId="7" fillId="0" borderId="0" xfId="0" applyNumberFormat="1" applyFont="1"/>
    <xf numFmtId="37" fontId="7" fillId="0" borderId="2" xfId="0" applyNumberFormat="1" applyFont="1" applyBorder="1"/>
    <xf numFmtId="37" fontId="8" fillId="0" borderId="0" xfId="0" applyNumberFormat="1" applyFont="1"/>
    <xf numFmtId="37" fontId="8" fillId="0" borderId="2" xfId="0" applyNumberFormat="1" applyFont="1" applyBorder="1"/>
    <xf numFmtId="37" fontId="9" fillId="0" borderId="0" xfId="0" applyNumberFormat="1" applyFont="1"/>
    <xf numFmtId="37" fontId="9" fillId="0" borderId="2" xfId="0" applyNumberFormat="1" applyFont="1" applyBorder="1"/>
    <xf numFmtId="37" fontId="10" fillId="0" borderId="0" xfId="0" applyNumberFormat="1" applyFont="1"/>
    <xf numFmtId="37" fontId="10" fillId="0" borderId="2" xfId="0" applyNumberFormat="1" applyFont="1" applyBorder="1"/>
    <xf numFmtId="37" fontId="11" fillId="0" borderId="0" xfId="0" applyNumberFormat="1" applyFont="1"/>
    <xf numFmtId="37" fontId="11" fillId="0" borderId="2" xfId="0" applyNumberFormat="1" applyFont="1" applyBorder="1"/>
    <xf numFmtId="37" fontId="12" fillId="0" borderId="0" xfId="0" applyNumberFormat="1" applyFont="1"/>
    <xf numFmtId="37" fontId="12" fillId="0" borderId="2" xfId="0" applyNumberFormat="1" applyFont="1" applyBorder="1"/>
    <xf numFmtId="0" fontId="1" fillId="0" borderId="0" xfId="0" applyFont="1"/>
    <xf numFmtId="0" fontId="2" fillId="0" borderId="0" xfId="0" applyFont="1"/>
    <xf numFmtId="37" fontId="2" fillId="0" borderId="0" xfId="0" applyNumberFormat="1" applyFont="1"/>
    <xf numFmtId="37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3076575</xdr:colOff>
      <xdr:row>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765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E82"/>
  <sheetViews>
    <sheetView tabSelected="1" workbookViewId="0">
      <pane ySplit="11" topLeftCell="A54" activePane="bottomLeft" state="frozenSplit"/>
      <selection pane="bottomLeft" activeCell="A76" sqref="A76:A78"/>
    </sheetView>
  </sheetViews>
  <sheetFormatPr baseColWidth="10" defaultColWidth="11" defaultRowHeight="13" x14ac:dyDescent="0"/>
  <cols>
    <col min="1" max="1" width="61" bestFit="1" customWidth="1"/>
    <col min="2" max="2" width="14.85546875" bestFit="1" customWidth="1"/>
    <col min="3" max="3" width="12.42578125" bestFit="1" customWidth="1"/>
    <col min="4" max="4" width="12.42578125" customWidth="1"/>
  </cols>
  <sheetData>
    <row r="7" spans="1:4">
      <c r="A7" s="1" t="s">
        <v>39</v>
      </c>
    </row>
    <row r="8" spans="1:4">
      <c r="A8" s="1" t="s">
        <v>40</v>
      </c>
    </row>
    <row r="9" spans="1:4">
      <c r="A9" s="1" t="s">
        <v>41</v>
      </c>
    </row>
    <row r="10" spans="1:4">
      <c r="B10" s="2" t="s">
        <v>37</v>
      </c>
      <c r="C10" s="4" t="s">
        <v>38</v>
      </c>
    </row>
    <row r="11" spans="1:4" ht="14" thickBot="1">
      <c r="B11" s="3">
        <v>2010</v>
      </c>
      <c r="C11" s="5">
        <v>2011</v>
      </c>
    </row>
    <row r="12" spans="1:4" ht="14" thickTop="1">
      <c r="A12" s="7" t="s">
        <v>51</v>
      </c>
      <c r="C12" s="6"/>
    </row>
    <row r="13" spans="1:4">
      <c r="A13" s="7"/>
      <c r="C13" s="6"/>
    </row>
    <row r="14" spans="1:4">
      <c r="A14" s="1" t="s">
        <v>43</v>
      </c>
      <c r="C14" s="6"/>
    </row>
    <row r="15" spans="1:4">
      <c r="A15" t="s">
        <v>14</v>
      </c>
      <c r="B15" s="8">
        <v>100000</v>
      </c>
      <c r="C15" s="9">
        <v>100000</v>
      </c>
      <c r="D15" t="s">
        <v>13</v>
      </c>
    </row>
    <row r="16" spans="1:4">
      <c r="A16" t="s">
        <v>16</v>
      </c>
      <c r="B16" s="8">
        <v>137704</v>
      </c>
      <c r="C16" s="9">
        <v>31000</v>
      </c>
      <c r="D16" s="10" t="s">
        <v>2</v>
      </c>
    </row>
    <row r="17" spans="1:4">
      <c r="A17" t="s">
        <v>15</v>
      </c>
      <c r="B17" s="8">
        <v>50000</v>
      </c>
      <c r="C17" s="9">
        <v>25000</v>
      </c>
      <c r="D17" s="10" t="s">
        <v>47</v>
      </c>
    </row>
    <row r="18" spans="1:4">
      <c r="A18" s="10" t="s">
        <v>50</v>
      </c>
      <c r="B18" s="8">
        <v>40000</v>
      </c>
      <c r="C18" s="9">
        <v>0</v>
      </c>
      <c r="D18" t="s">
        <v>13</v>
      </c>
    </row>
    <row r="19" spans="1:4">
      <c r="A19" t="s">
        <v>11</v>
      </c>
      <c r="B19" s="8">
        <v>0</v>
      </c>
      <c r="C19" s="9">
        <v>20000</v>
      </c>
      <c r="D19" s="10" t="s">
        <v>47</v>
      </c>
    </row>
    <row r="20" spans="1:4">
      <c r="A20" s="10" t="s">
        <v>46</v>
      </c>
      <c r="B20" s="8">
        <v>11500</v>
      </c>
      <c r="C20" s="9">
        <v>0</v>
      </c>
    </row>
    <row r="21" spans="1:4">
      <c r="A21" t="s">
        <v>9</v>
      </c>
      <c r="B21" s="8">
        <v>0</v>
      </c>
      <c r="C21" s="9">
        <v>20000</v>
      </c>
      <c r="D21" s="10" t="s">
        <v>47</v>
      </c>
    </row>
    <row r="22" spans="1:4">
      <c r="A22" t="s">
        <v>36</v>
      </c>
      <c r="B22" s="8">
        <v>0</v>
      </c>
      <c r="C22" s="9">
        <v>33600</v>
      </c>
      <c r="D22" s="10" t="s">
        <v>47</v>
      </c>
    </row>
    <row r="23" spans="1:4" ht="16">
      <c r="A23" t="s">
        <v>10</v>
      </c>
      <c r="B23" s="18">
        <v>0</v>
      </c>
      <c r="C23" s="31">
        <v>0</v>
      </c>
      <c r="D23" s="10"/>
    </row>
    <row r="24" spans="1:4">
      <c r="A24" s="1" t="s">
        <v>42</v>
      </c>
      <c r="B24" s="11">
        <f>SUM(B15:B23)</f>
        <v>339204</v>
      </c>
      <c r="C24" s="12">
        <f>SUM(C15:C23)</f>
        <v>229600</v>
      </c>
    </row>
    <row r="25" spans="1:4">
      <c r="B25" s="8"/>
      <c r="C25" s="9"/>
    </row>
    <row r="26" spans="1:4">
      <c r="A26" s="1" t="s">
        <v>44</v>
      </c>
      <c r="B26" s="8"/>
      <c r="C26" s="9"/>
    </row>
    <row r="27" spans="1:4">
      <c r="A27" t="s">
        <v>17</v>
      </c>
      <c r="B27" s="8">
        <v>15200</v>
      </c>
      <c r="C27" s="9">
        <v>20000</v>
      </c>
    </row>
    <row r="28" spans="1:4" ht="16">
      <c r="A28" s="10" t="s">
        <v>49</v>
      </c>
      <c r="B28" s="18">
        <v>11450</v>
      </c>
      <c r="C28" s="19">
        <v>15000</v>
      </c>
    </row>
    <row r="29" spans="1:4" ht="16">
      <c r="A29" s="1" t="s">
        <v>45</v>
      </c>
      <c r="B29" s="20">
        <f>SUM(B27:B28)</f>
        <v>26650</v>
      </c>
      <c r="C29" s="21">
        <f>SUM(C27:C28)</f>
        <v>35000</v>
      </c>
    </row>
    <row r="30" spans="1:4">
      <c r="A30" s="1"/>
      <c r="B30" s="8"/>
      <c r="C30" s="9"/>
    </row>
    <row r="31" spans="1:4">
      <c r="A31" s="7" t="s">
        <v>52</v>
      </c>
      <c r="B31" s="13">
        <f>B29+B24</f>
        <v>365854</v>
      </c>
      <c r="C31" s="14">
        <f>C29+C24</f>
        <v>264600</v>
      </c>
    </row>
    <row r="32" spans="1:4">
      <c r="B32" s="8"/>
      <c r="C32" s="9"/>
    </row>
    <row r="33" spans="1:4">
      <c r="A33" s="7" t="s">
        <v>53</v>
      </c>
      <c r="C33" s="6"/>
    </row>
    <row r="34" spans="1:4">
      <c r="A34" s="1" t="s">
        <v>18</v>
      </c>
      <c r="B34" s="8"/>
      <c r="C34" s="9"/>
    </row>
    <row r="35" spans="1:4">
      <c r="A35" s="1" t="s">
        <v>19</v>
      </c>
      <c r="B35" s="8"/>
      <c r="C35" s="9"/>
    </row>
    <row r="36" spans="1:4">
      <c r="A36" t="s">
        <v>20</v>
      </c>
      <c r="B36" s="8"/>
      <c r="C36" s="9"/>
    </row>
    <row r="37" spans="1:4">
      <c r="A37" t="s">
        <v>21</v>
      </c>
      <c r="B37" s="8">
        <v>75800</v>
      </c>
      <c r="C37" s="9">
        <v>70000</v>
      </c>
      <c r="D37" t="s">
        <v>1</v>
      </c>
    </row>
    <row r="38" spans="1:4">
      <c r="A38" t="s">
        <v>62</v>
      </c>
      <c r="B38" s="8">
        <f>49000/12*7+52000/12*5</f>
        <v>50250</v>
      </c>
      <c r="C38" s="31">
        <v>57000</v>
      </c>
      <c r="D38" t="s">
        <v>8</v>
      </c>
    </row>
    <row r="39" spans="1:4">
      <c r="A39" s="10" t="s">
        <v>3</v>
      </c>
      <c r="B39" s="8">
        <f>1250*14+1000+1250*10</f>
        <v>31000</v>
      </c>
      <c r="C39" s="9">
        <v>0</v>
      </c>
    </row>
    <row r="40" spans="1:4" ht="16">
      <c r="A40" t="s">
        <v>12</v>
      </c>
      <c r="B40" s="18">
        <f>31450+5538</f>
        <v>36988</v>
      </c>
      <c r="C40" s="19">
        <f>0.25*SUM(C37:C38)</f>
        <v>31750</v>
      </c>
    </row>
    <row r="41" spans="1:4">
      <c r="A41" s="1" t="s">
        <v>55</v>
      </c>
      <c r="B41" s="11">
        <f>SUM(B37:B40)</f>
        <v>194038</v>
      </c>
      <c r="C41" s="12">
        <f>SUM(C37:C40)</f>
        <v>158750</v>
      </c>
    </row>
    <row r="42" spans="1:4">
      <c r="B42" s="8"/>
      <c r="C42" s="9"/>
    </row>
    <row r="43" spans="1:4">
      <c r="A43" s="1" t="s">
        <v>56</v>
      </c>
      <c r="B43" s="8"/>
      <c r="C43" s="9"/>
    </row>
    <row r="44" spans="1:4">
      <c r="A44" t="s">
        <v>22</v>
      </c>
      <c r="B44" s="8">
        <f>(71405.93-12753.55-26340.17-21550-3754.88-2480.75-2764.21-88-25)/7*12</f>
        <v>2827.4914285714144</v>
      </c>
      <c r="C44" s="9">
        <v>2500</v>
      </c>
    </row>
    <row r="45" spans="1:4">
      <c r="A45" t="s">
        <v>23</v>
      </c>
      <c r="B45" s="8">
        <f>2480.74/7*12</f>
        <v>4252.6971428571424</v>
      </c>
      <c r="C45" s="9">
        <v>3000</v>
      </c>
    </row>
    <row r="46" spans="1:4">
      <c r="A46" t="s">
        <v>24</v>
      </c>
      <c r="B46" s="8">
        <f>2764.21/7*12</f>
        <v>4738.6457142857143</v>
      </c>
      <c r="C46" s="9">
        <v>2300</v>
      </c>
    </row>
    <row r="47" spans="1:4">
      <c r="A47" t="s">
        <v>25</v>
      </c>
      <c r="B47" s="8">
        <f>88/7*12</f>
        <v>150.85714285714286</v>
      </c>
      <c r="C47" s="9">
        <v>150</v>
      </c>
    </row>
    <row r="48" spans="1:4" ht="16">
      <c r="A48" t="s">
        <v>26</v>
      </c>
      <c r="B48" s="18">
        <f>25/7*12</f>
        <v>42.857142857142861</v>
      </c>
      <c r="C48" s="19">
        <v>500</v>
      </c>
    </row>
    <row r="49" spans="1:5" ht="16">
      <c r="A49" s="1" t="s">
        <v>57</v>
      </c>
      <c r="B49" s="22">
        <f>SUM(B44+B45+B46+B47+B48)</f>
        <v>12012.548571428557</v>
      </c>
      <c r="C49" s="23">
        <f>SUM(C44+C45+C46+C47+C48)</f>
        <v>8450</v>
      </c>
    </row>
    <row r="50" spans="1:5">
      <c r="B50" s="8"/>
      <c r="C50" s="9"/>
    </row>
    <row r="51" spans="1:5" s="1" customFormat="1">
      <c r="A51" s="1" t="s">
        <v>27</v>
      </c>
      <c r="B51" s="11">
        <f>B49+B41</f>
        <v>206050.54857142855</v>
      </c>
      <c r="C51" s="12">
        <f>C49+C41</f>
        <v>167200</v>
      </c>
      <c r="E51" s="11"/>
    </row>
    <row r="52" spans="1:5">
      <c r="B52" s="8"/>
      <c r="C52" s="9"/>
    </row>
    <row r="53" spans="1:5">
      <c r="A53" s="1" t="s">
        <v>28</v>
      </c>
      <c r="B53" s="8"/>
      <c r="C53" s="9"/>
      <c r="E53" s="8"/>
    </row>
    <row r="54" spans="1:5">
      <c r="A54" s="1" t="s">
        <v>29</v>
      </c>
      <c r="B54" s="8"/>
      <c r="C54" s="9"/>
    </row>
    <row r="55" spans="1:5" ht="16">
      <c r="A55" t="s">
        <v>30</v>
      </c>
      <c r="B55" s="18">
        <f>3754.88+26340.17+11500</f>
        <v>41595.050000000003</v>
      </c>
      <c r="C55" s="19">
        <v>20000</v>
      </c>
    </row>
    <row r="56" spans="1:5" s="1" customFormat="1">
      <c r="A56" s="1" t="s">
        <v>54</v>
      </c>
      <c r="B56" s="11">
        <f>SUM(B55:B55)</f>
        <v>41595.050000000003</v>
      </c>
      <c r="C56" s="12">
        <f>SUM(C55:C55)</f>
        <v>20000</v>
      </c>
    </row>
    <row r="57" spans="1:5">
      <c r="B57" s="8"/>
      <c r="C57" s="9"/>
    </row>
    <row r="58" spans="1:5">
      <c r="A58" s="1" t="s">
        <v>31</v>
      </c>
      <c r="B58" s="8"/>
      <c r="C58" s="9"/>
    </row>
    <row r="59" spans="1:5" ht="16">
      <c r="A59" t="s">
        <v>32</v>
      </c>
      <c r="B59" s="18">
        <f>21210/7*12</f>
        <v>36360</v>
      </c>
      <c r="C59" s="19">
        <v>32000</v>
      </c>
    </row>
    <row r="60" spans="1:5" s="1" customFormat="1">
      <c r="A60" s="1" t="s">
        <v>58</v>
      </c>
      <c r="B60" s="11">
        <f>SUM(B59:B59)</f>
        <v>36360</v>
      </c>
      <c r="C60" s="12">
        <f>SUM(C59:C59)</f>
        <v>32000</v>
      </c>
    </row>
    <row r="61" spans="1:5">
      <c r="B61" s="8"/>
      <c r="C61" s="9"/>
    </row>
    <row r="62" spans="1:5">
      <c r="A62" s="1" t="s">
        <v>63</v>
      </c>
      <c r="B62" s="8"/>
      <c r="C62" s="9"/>
    </row>
    <row r="63" spans="1:5" ht="16">
      <c r="A63" t="s">
        <v>0</v>
      </c>
      <c r="B63" s="18">
        <f>11072.03+1142.7+32.16+(5*700*2)</f>
        <v>19246.89</v>
      </c>
      <c r="C63" s="19">
        <v>0</v>
      </c>
      <c r="D63" t="s">
        <v>4</v>
      </c>
    </row>
    <row r="64" spans="1:5" s="1" customFormat="1">
      <c r="A64" s="1" t="s">
        <v>64</v>
      </c>
      <c r="B64" s="11">
        <f>SUM(B63:B63)</f>
        <v>19246.89</v>
      </c>
      <c r="C64" s="12">
        <f>SUM(C63:C63)</f>
        <v>0</v>
      </c>
    </row>
    <row r="65" spans="1:3" s="1" customFormat="1">
      <c r="B65" s="11"/>
      <c r="C65" s="12"/>
    </row>
    <row r="66" spans="1:3" s="1" customFormat="1">
      <c r="A66" s="1" t="s">
        <v>5</v>
      </c>
      <c r="B66" s="11"/>
      <c r="C66" s="12"/>
    </row>
    <row r="67" spans="1:3" s="1" customFormat="1">
      <c r="A67" s="29" t="s">
        <v>7</v>
      </c>
      <c r="B67" s="30">
        <v>0</v>
      </c>
      <c r="C67" s="31">
        <v>33600</v>
      </c>
    </row>
    <row r="68" spans="1:3">
      <c r="A68" s="28"/>
      <c r="B68" s="8"/>
      <c r="C68" s="9"/>
    </row>
    <row r="69" spans="1:3">
      <c r="A69" s="28" t="s">
        <v>6</v>
      </c>
      <c r="B69" s="8"/>
      <c r="C69" s="9"/>
    </row>
    <row r="70" spans="1:3" ht="16">
      <c r="A70" s="10" t="s">
        <v>48</v>
      </c>
      <c r="B70" s="18">
        <v>30000</v>
      </c>
      <c r="C70" s="19">
        <v>30000</v>
      </c>
    </row>
    <row r="71" spans="1:3" s="1" customFormat="1" ht="16">
      <c r="A71" s="1" t="s">
        <v>59</v>
      </c>
      <c r="B71" s="20">
        <f>SUM(B70:B70)</f>
        <v>30000</v>
      </c>
      <c r="C71" s="21">
        <f>SUM(C70:C70)</f>
        <v>30000</v>
      </c>
    </row>
    <row r="72" spans="1:3">
      <c r="B72" s="8"/>
      <c r="C72" s="9"/>
    </row>
    <row r="73" spans="1:3" s="1" customFormat="1">
      <c r="A73" s="1" t="s">
        <v>33</v>
      </c>
      <c r="B73" s="11">
        <f>SUM(B71+B67+B64+B60+B56)</f>
        <v>127201.94</v>
      </c>
      <c r="C73" s="12">
        <f>SUM(C71+C67+C60+C56)</f>
        <v>115600</v>
      </c>
    </row>
    <row r="74" spans="1:3" s="1" customFormat="1">
      <c r="B74" s="11"/>
      <c r="C74" s="12"/>
    </row>
    <row r="75" spans="1:3">
      <c r="A75" s="7" t="s">
        <v>35</v>
      </c>
      <c r="B75" s="8"/>
      <c r="C75" s="9"/>
    </row>
    <row r="76" spans="1:3" s="1" customFormat="1">
      <c r="A76" s="1" t="s">
        <v>60</v>
      </c>
      <c r="B76" s="11">
        <f>SUM(B51+B73)</f>
        <v>333252.48857142858</v>
      </c>
      <c r="C76" s="12">
        <f>SUM(C51+C73)</f>
        <v>282800</v>
      </c>
    </row>
    <row r="77" spans="1:3" s="1" customFormat="1" ht="16">
      <c r="A77" s="1" t="s">
        <v>34</v>
      </c>
      <c r="B77" s="26">
        <f>0.07*(B76-B29)</f>
        <v>21462.174200000001</v>
      </c>
      <c r="C77" s="27">
        <f>0.07*(C76-C29)</f>
        <v>17346</v>
      </c>
    </row>
    <row r="78" spans="1:3" s="7" customFormat="1" ht="16">
      <c r="A78" s="7" t="s">
        <v>35</v>
      </c>
      <c r="B78" s="24">
        <f>SUM(B76+B77)</f>
        <v>354714.66277142859</v>
      </c>
      <c r="C78" s="25">
        <f>SUM(C76+C77)</f>
        <v>300146</v>
      </c>
    </row>
    <row r="79" spans="1:3">
      <c r="B79" s="8"/>
      <c r="C79" s="9"/>
    </row>
    <row r="80" spans="1:3" s="15" customFormat="1" ht="16">
      <c r="A80" s="15" t="s">
        <v>61</v>
      </c>
      <c r="B80" s="16">
        <f>B31-B78</f>
        <v>11139.337228571414</v>
      </c>
      <c r="C80" s="17">
        <f>C31-C78</f>
        <v>-35546</v>
      </c>
    </row>
    <row r="82" spans="2:2">
      <c r="B82" s="8"/>
    </row>
  </sheetData>
  <sortState ref="A16:E23">
    <sortCondition descending="1" ref="B16:B23"/>
  </sortState>
  <phoneticPr fontId="3" type="noConversion"/>
  <pageMargins left="0.25" right="0.25" top="0.75" bottom="0.7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TMC.Budget.2010.2011</vt:lpstr>
      <vt:lpstr>Sheet1</vt:lpstr>
    </vt:vector>
  </TitlesOfParts>
  <Company>The Media Consortium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Van Slyke</dc:creator>
  <cp:lastModifiedBy>Jo Ellen Green Kaiser</cp:lastModifiedBy>
  <cp:lastPrinted>2010-08-31T12:26:13Z</cp:lastPrinted>
  <dcterms:created xsi:type="dcterms:W3CDTF">2010-08-29T18:24:06Z</dcterms:created>
  <dcterms:modified xsi:type="dcterms:W3CDTF">2013-04-25T14:19:37Z</dcterms:modified>
</cp:coreProperties>
</file>