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gkaiser\Dropbox\TMC\Finances\Budget\Budget 2016\"/>
    </mc:Choice>
  </mc:AlternateContent>
  <bookViews>
    <workbookView xWindow="15000" yWindow="378" windowWidth="25362" windowHeight="15822" tabRatio="500"/>
  </bookViews>
  <sheets>
    <sheet name="Full 2016 budget" sheetId="1" r:id="rId1"/>
    <sheet name="Conference" sheetId="9" r:id="rId2"/>
    <sheet name="Metrics Project" sheetId="2" r:id="rId3"/>
    <sheet name="Media Policy" sheetId="3" r:id="rId4"/>
    <sheet name="What Counts" sheetId="4" r:id="rId5"/>
    <sheet name="Vocus" sheetId="7" r:id="rId6"/>
    <sheet name="Chartbeat" sheetId="8" r:id="rId7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6" i="1" l="1"/>
  <c r="D30" i="1"/>
  <c r="G30" i="1"/>
  <c r="G56" i="1"/>
  <c r="F30" i="1"/>
  <c r="F56" i="1"/>
  <c r="E53" i="1"/>
  <c r="E76" i="1"/>
  <c r="E30" i="1"/>
  <c r="E56" i="1"/>
  <c r="E63" i="1"/>
  <c r="E79" i="1"/>
  <c r="E11" i="1"/>
  <c r="E18" i="1"/>
  <c r="E41" i="1"/>
  <c r="E43" i="1"/>
  <c r="E88" i="1"/>
  <c r="F11" i="1"/>
  <c r="F18" i="1"/>
  <c r="F41" i="1"/>
  <c r="F43" i="1"/>
  <c r="F53" i="1"/>
  <c r="F63" i="1"/>
  <c r="F76" i="1"/>
  <c r="F79" i="1"/>
  <c r="F88" i="1"/>
  <c r="G11" i="1"/>
  <c r="G18" i="1"/>
  <c r="G41" i="1"/>
  <c r="G43" i="1"/>
  <c r="G53" i="1"/>
  <c r="G63" i="1"/>
  <c r="G76" i="1"/>
  <c r="G79" i="1"/>
  <c r="G88" i="1"/>
  <c r="D63" i="1"/>
  <c r="D53" i="1"/>
  <c r="D76" i="1"/>
  <c r="D79" i="1"/>
  <c r="D11" i="1"/>
  <c r="D18" i="1"/>
  <c r="D41" i="1"/>
  <c r="D43" i="1"/>
  <c r="D88" i="1"/>
  <c r="I50" i="7"/>
  <c r="I8" i="7"/>
  <c r="I52" i="7"/>
  <c r="J50" i="7"/>
  <c r="J52" i="7"/>
  <c r="E37" i="3"/>
  <c r="E48" i="3"/>
  <c r="E54" i="3"/>
  <c r="E68" i="3"/>
  <c r="F68" i="3"/>
  <c r="F81" i="3"/>
  <c r="E81" i="3"/>
  <c r="F37" i="3"/>
  <c r="D4" i="1"/>
  <c r="E4" i="1"/>
  <c r="F48" i="3"/>
  <c r="F18" i="3"/>
  <c r="F54" i="3"/>
  <c r="I9" i="3"/>
  <c r="I14" i="3"/>
  <c r="I18" i="3"/>
  <c r="I37" i="3"/>
  <c r="I46" i="3"/>
  <c r="I48" i="3"/>
  <c r="I51" i="3"/>
  <c r="I54" i="3"/>
  <c r="E14" i="9"/>
  <c r="C26" i="9"/>
  <c r="E12" i="9"/>
  <c r="E13" i="9"/>
  <c r="C27" i="9"/>
  <c r="C30" i="9"/>
  <c r="C37" i="9"/>
  <c r="C42" i="9"/>
  <c r="C52" i="9"/>
  <c r="C63" i="9"/>
  <c r="C76" i="9"/>
  <c r="C83" i="9"/>
  <c r="C86" i="9"/>
  <c r="C88" i="9"/>
  <c r="B30" i="9"/>
  <c r="B37" i="9"/>
  <c r="B69" i="9"/>
  <c r="B42" i="9"/>
  <c r="B52" i="9"/>
  <c r="B63" i="9"/>
  <c r="B76" i="9"/>
  <c r="B83" i="9"/>
  <c r="B86" i="9"/>
  <c r="B88" i="9"/>
  <c r="F19" i="9"/>
  <c r="E19" i="9"/>
  <c r="C19" i="9"/>
  <c r="B19" i="9"/>
  <c r="K12" i="9"/>
  <c r="H37" i="3"/>
  <c r="H46" i="3"/>
  <c r="H48" i="3"/>
  <c r="E17" i="2"/>
  <c r="E27" i="2"/>
  <c r="E31" i="2"/>
  <c r="E33" i="2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8" i="2"/>
  <c r="G15" i="2"/>
  <c r="G17" i="2"/>
  <c r="G27" i="2"/>
  <c r="G31" i="2"/>
  <c r="G33" i="2"/>
  <c r="K48" i="3"/>
  <c r="K54" i="3"/>
  <c r="H27" i="2"/>
  <c r="H8" i="2"/>
  <c r="H15" i="2"/>
  <c r="H17" i="2"/>
  <c r="H31" i="2"/>
  <c r="H33" i="2"/>
  <c r="H51" i="3"/>
</calcChain>
</file>

<file path=xl/sharedStrings.xml><?xml version="1.0" encoding="utf-8"?>
<sst xmlns="http://schemas.openxmlformats.org/spreadsheetml/2006/main" count="482" uniqueCount="395">
  <si>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</si>
  <si>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</si>
  <si>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</si>
  <si>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</si>
  <si>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</si>
  <si>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</si>
  <si>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</si>
  <si>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Donor</t>
  </si>
  <si>
    <t>Projected Unrestricted</t>
  </si>
  <si>
    <t>Projected Restricted</t>
  </si>
  <si>
    <t>Notes</t>
  </si>
  <si>
    <t>REVENUE</t>
  </si>
  <si>
    <t>GRANTS</t>
  </si>
  <si>
    <t>Sponsors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</si>
  <si>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</si>
  <si>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</si>
  <si>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</si>
  <si>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</si>
  <si>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</si>
  <si>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</si>
  <si>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</si>
  <si>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</si>
  <si>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</si>
  <si>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TOTAL REVENUE</t>
  </si>
  <si>
    <t>EXPENSE</t>
  </si>
  <si>
    <t>OVERHEAD</t>
  </si>
  <si>
    <t>Sponsorship Fee</t>
  </si>
  <si>
    <t>FNP takes 7% for HR, bookkeeping</t>
  </si>
  <si>
    <t>Personnel</t>
  </si>
  <si>
    <t>Personnel-FTE</t>
  </si>
  <si>
    <t>Admin</t>
  </si>
  <si>
    <t>Office Rent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</si>
  <si>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</si>
  <si>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</si>
  <si>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</si>
  <si>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</si>
  <si>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</si>
  <si>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</si>
  <si>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</si>
  <si>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</si>
  <si>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</si>
  <si>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</si>
  <si>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</si>
  <si>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>Travel</t>
  </si>
  <si>
    <t>Entertainment-Meals</t>
  </si>
  <si>
    <t>TMC website</t>
  </si>
  <si>
    <t>JGK virtual office</t>
  </si>
  <si>
    <t>Reg for conferences jgk attends</t>
  </si>
  <si>
    <t>Events</t>
  </si>
  <si>
    <t>Office Supplies</t>
  </si>
  <si>
    <t>Postage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</si>
  <si>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</si>
  <si>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</si>
  <si>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</si>
  <si>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</si>
  <si>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</si>
  <si>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</si>
  <si>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</si>
  <si>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</si>
  <si>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</si>
  <si>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</si>
  <si>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</si>
  <si>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</si>
  <si>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</si>
  <si>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</si>
  <si>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</si>
  <si>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</si>
  <si>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</si>
  <si>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</si>
  <si>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</si>
  <si>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metrics conference (reg+hotelx3+travel)</t>
  </si>
  <si>
    <t>To Operating Reserves</t>
  </si>
  <si>
    <t>(Kauai + Metrics)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</si>
  <si>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</si>
  <si>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</si>
  <si>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</si>
  <si>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</si>
  <si>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</si>
  <si>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</si>
  <si>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</si>
  <si>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</si>
  <si>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</si>
  <si>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</si>
  <si>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</si>
  <si>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</si>
  <si>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</si>
  <si>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</si>
  <si>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</si>
  <si>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</si>
  <si>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</si>
  <si>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</si>
  <si>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</si>
  <si>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</si>
  <si>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</si>
  <si>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</si>
  <si>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</si>
  <si>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joellen@themediaconsortium.com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</si>
  <si>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</si>
  <si>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</si>
  <si>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</si>
  <si>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</si>
  <si>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</si>
  <si>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</si>
  <si>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</si>
  <si>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</si>
  <si>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</si>
  <si>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</si>
  <si>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</si>
  <si>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</si>
  <si>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</si>
  <si>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</si>
  <si>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</si>
  <si>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</si>
  <si>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</si>
  <si>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</si>
  <si>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</si>
  <si>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</si>
  <si>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</si>
  <si>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</si>
  <si>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</si>
  <si>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</si>
  <si>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</si>
  <si>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</si>
  <si>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</si>
  <si>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</si>
  <si>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</si>
  <si>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</si>
  <si>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</si>
  <si>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</si>
  <si>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</si>
  <si>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</si>
  <si>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</si>
  <si>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</si>
  <si>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</si>
  <si>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</si>
  <si>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</si>
  <si>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</si>
  <si>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</si>
  <si>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</si>
  <si>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</si>
  <si>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</si>
  <si>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</si>
  <si>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</si>
  <si>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</si>
  <si>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</si>
  <si>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</si>
  <si>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</si>
  <si>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</si>
  <si>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</si>
  <si>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</si>
  <si>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</si>
  <si>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</si>
  <si>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</si>
  <si>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</si>
  <si>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Non-Paying Attendees</t>
  </si>
  <si>
    <t xml:space="preserve">  Exhibitors</t>
  </si>
  <si>
    <t xml:space="preserve">  Volunteers/Staff</t>
  </si>
  <si>
    <t>Paid Attendees</t>
  </si>
  <si>
    <t xml:space="preserve">  Non-Members (Full conf)</t>
  </si>
  <si>
    <t>Total Attendees</t>
  </si>
  <si>
    <t>Revenue</t>
  </si>
  <si>
    <t>Actual 2014</t>
  </si>
  <si>
    <t>Sponsorships</t>
  </si>
  <si>
    <t>Exhibitors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</si>
  <si>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</si>
  <si>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</si>
  <si>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</si>
  <si>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</si>
  <si>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</si>
  <si>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</si>
  <si>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</si>
  <si>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</si>
  <si>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</si>
  <si>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</si>
  <si>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</si>
  <si>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</si>
  <si>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</si>
  <si>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</si>
  <si>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</si>
  <si>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</si>
  <si>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</si>
  <si>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</si>
  <si>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</si>
  <si>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</si>
  <si>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</si>
  <si>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</si>
  <si>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</si>
  <si>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</si>
  <si>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</si>
  <si>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</si>
  <si>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</si>
  <si>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</si>
  <si>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</si>
  <si>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</si>
  <si>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</si>
  <si>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</si>
  <si>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</si>
  <si>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</si>
  <si>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</si>
  <si>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</si>
  <si>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</si>
  <si>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</si>
  <si>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</si>
  <si>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</si>
  <si>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</si>
  <si>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</si>
  <si>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</si>
  <si>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</si>
  <si>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</si>
  <si>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</si>
  <si>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</si>
  <si>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</si>
  <si>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</si>
  <si>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</si>
  <si>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</si>
  <si>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</si>
  <si>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</si>
  <si>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</si>
  <si>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</si>
  <si>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</si>
  <si>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</si>
  <si>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Contractor (Curriculum)</t>
  </si>
  <si>
    <t>Grant Allocated</t>
  </si>
  <si>
    <t>(Kaiser) to manage programs, work on strategic plan</t>
  </si>
  <si>
    <t>Earned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</si>
  <si>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</si>
  <si>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</si>
  <si>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</si>
  <si>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</si>
  <si>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</si>
  <si>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</si>
  <si>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</si>
  <si>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</si>
  <si>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Contractor (Webpage)</t>
  </si>
  <si>
    <t>Event (A/V)</t>
  </si>
  <si>
    <t>Travel (Speakers)</t>
  </si>
  <si>
    <t>Meals (coffee/snack at workshops)</t>
  </si>
  <si>
    <t>Reg Fees</t>
  </si>
  <si>
    <t>Quixote</t>
  </si>
  <si>
    <t>Program-Strategic Plan for Sector--coverd by MDF grant</t>
  </si>
  <si>
    <t>Cost for Kaiser to travel for merger</t>
  </si>
  <si>
    <t>add $840 (row 23) to get 13555</t>
  </si>
  <si>
    <t>25,000 less FNP 7%</t>
  </si>
  <si>
    <t>final payment will come in Jan 2016</t>
  </si>
  <si>
    <t>2015 Approved</t>
  </si>
  <si>
    <t>Proposed but unfunded project 2015</t>
  </si>
  <si>
    <t>Other t/k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</si>
  <si>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</si>
  <si>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</si>
  <si>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</si>
  <si>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</si>
  <si>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</si>
  <si>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</si>
  <si>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</si>
  <si>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</si>
  <si>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</si>
  <si>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</si>
  <si>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</si>
  <si>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</si>
  <si>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</si>
  <si>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</si>
  <si>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</si>
  <si>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</si>
  <si>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</si>
  <si>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</si>
  <si>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</si>
  <si>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</si>
  <si>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Prepaid 18K fo conf center in 2015</t>
  </si>
  <si>
    <t>Proposed 2016</t>
  </si>
  <si>
    <t>Current Metrics Project</t>
  </si>
  <si>
    <t>Use this to check against FNP actuals</t>
  </si>
  <si>
    <t>Current Balance</t>
  </si>
  <si>
    <t>(Our essentially operating cost is $150K. This gives us 4 months of reserves)</t>
  </si>
  <si>
    <t>Ba;ance = MDF restricted funds to be used in 2017 if awarded</t>
  </si>
  <si>
    <t>2016 Annual Meeting Budget</t>
  </si>
  <si>
    <t xml:space="preserve">  Members--full rate</t>
  </si>
  <si>
    <t>@$125</t>
  </si>
  <si>
    <t xml:space="preserve">  Members-scholarship rate</t>
  </si>
  <si>
    <t>@$75</t>
  </si>
  <si>
    <t>@$250</t>
  </si>
  <si>
    <t xml:space="preserve">  Non-Members scholarship rate</t>
  </si>
  <si>
    <t>Logistics/Program(Jo Ellen)</t>
  </si>
  <si>
    <t>Race Equity Training</t>
  </si>
  <si>
    <t>Race Forward Trainers</t>
  </si>
  <si>
    <t>Travel/Hotel for Trainers</t>
  </si>
  <si>
    <t>Wednesday Rooms</t>
  </si>
  <si>
    <t>Wednesday Reception (MIF)</t>
  </si>
  <si>
    <t>Thursday Rooms</t>
  </si>
  <si>
    <t>Thursday Impact Awards (PhillyCam)</t>
  </si>
  <si>
    <t>Friday Rooms</t>
  </si>
  <si>
    <t>Saturday Rooms</t>
  </si>
  <si>
    <t>Lunch on Thurs and Fri; coffee all days</t>
  </si>
  <si>
    <t>Wednesday Meetings</t>
  </si>
  <si>
    <t>Assume 75 for lunch, 100 for coffee, total attendees 150 over 3 days</t>
  </si>
  <si>
    <t>Thursday Impact Awards</t>
  </si>
  <si>
    <t xml:space="preserve">  Attendees (scholarship fund)</t>
  </si>
  <si>
    <t xml:space="preserve">  Staff Travel (Manolia)</t>
  </si>
  <si>
    <t xml:space="preserve">  Printing (posters-mobile program)</t>
  </si>
  <si>
    <t>Grants to attend IRE workshop</t>
  </si>
  <si>
    <t>Grants for speaker travel to IRE workshop</t>
  </si>
  <si>
    <t>Kaiser to organize IRE workshop and webinars</t>
  </si>
  <si>
    <t>(FNP sponsorship fee 7%)</t>
  </si>
  <si>
    <t>Overhead</t>
  </si>
  <si>
    <t>Coffee at IRE workshop (MDF credited as sponsor)</t>
  </si>
  <si>
    <t>Still negotiating with IRE on whether we will ask for separate reg fee</t>
  </si>
  <si>
    <t>2016 Actual</t>
  </si>
  <si>
    <t>Services (Chartbeat)</t>
  </si>
  <si>
    <t>AAN is handling fees on this</t>
  </si>
  <si>
    <t>Race Forward</t>
  </si>
  <si>
    <t xml:space="preserve">  Speakers</t>
  </si>
  <si>
    <t xml:space="preserve">  Guests (MIF + local Philly)</t>
  </si>
  <si>
    <t xml:space="preserve">  Press</t>
  </si>
  <si>
    <t xml:space="preserve">  INN/AAN/etc members</t>
  </si>
  <si>
    <t>@150</t>
  </si>
  <si>
    <t xml:space="preserve">  Students</t>
  </si>
  <si>
    <t>@75</t>
  </si>
  <si>
    <t>Program Coordinator (Manolia)</t>
  </si>
  <si>
    <t>Fri Night Venue(MIF)</t>
  </si>
  <si>
    <t>Bagels on Thurs and Fri; fruit snack Thurs and Fri</t>
  </si>
  <si>
    <t>Wednesday Reception (TMCincolor)</t>
  </si>
  <si>
    <t>Free drinks at Strangeloves</t>
  </si>
  <si>
    <t>Final count: 135 on Thurs, 80 Fri, 50 Sat</t>
  </si>
  <si>
    <t>*costco, wine shop</t>
  </si>
  <si>
    <t>Friday Party (Cash bar)</t>
  </si>
  <si>
    <t>AV + Resources (easels etc)</t>
  </si>
  <si>
    <t>Mikes not included in rooms (projectors were)</t>
  </si>
  <si>
    <t>Wednesday</t>
  </si>
  <si>
    <t>We had this expense due to so many people!</t>
  </si>
  <si>
    <t>Thursday</t>
  </si>
  <si>
    <t>Also livestream required mikes/mixers</t>
  </si>
  <si>
    <t>Friday</t>
  </si>
  <si>
    <t>staples</t>
  </si>
  <si>
    <t>Chr</t>
  </si>
  <si>
    <r>
      <t xml:space="preserve">2015 Actual </t>
    </r>
    <r>
      <rPr>
        <b/>
        <sz val="12"/>
        <color theme="1"/>
        <rFont val="Calibri"/>
        <family val="2"/>
        <scheme val="minor"/>
      </rPr>
      <t>FINAL</t>
    </r>
  </si>
  <si>
    <t>July 2015 grant to be spent mostly in 2016</t>
  </si>
  <si>
    <t>2016 Approved</t>
  </si>
  <si>
    <t>Paid 2016</t>
  </si>
  <si>
    <t>Rebekah Spicugula</t>
  </si>
  <si>
    <t>Rspicugula</t>
  </si>
  <si>
    <t>rf0002</t>
  </si>
  <si>
    <t>tmc0001</t>
  </si>
  <si>
    <t>Actual 2016</t>
  </si>
  <si>
    <t xml:space="preserve">Software </t>
  </si>
  <si>
    <t>Malavika Jayaram</t>
  </si>
  <si>
    <t>Steven Renderos</t>
  </si>
  <si>
    <t>Amina Fazlullah</t>
  </si>
  <si>
    <t>Travel Grants</t>
  </si>
  <si>
    <t>Jess Clarke</t>
  </si>
  <si>
    <t>Paul Koberstein</t>
  </si>
  <si>
    <t>Candice Bernd</t>
  </si>
  <si>
    <t>Trenae Nuri</t>
  </si>
  <si>
    <t>Aaron Cantu</t>
  </si>
  <si>
    <t>Sylvia Harvey</t>
  </si>
  <si>
    <t>Araz Hachadourian</t>
  </si>
  <si>
    <t>RPE</t>
  </si>
  <si>
    <t>Cascadia Times</t>
  </si>
  <si>
    <t>Truthout</t>
  </si>
  <si>
    <t>PhillyCam</t>
  </si>
  <si>
    <t>freelance</t>
  </si>
  <si>
    <t>Speaker Travel</t>
  </si>
  <si>
    <t>Mike Ludwig</t>
  </si>
  <si>
    <t>Granted</t>
  </si>
  <si>
    <t>Rebecca Burns</t>
  </si>
  <si>
    <t>Yes</t>
  </si>
  <si>
    <t>Kaavya Asoka</t>
  </si>
  <si>
    <t>Dissent</t>
  </si>
  <si>
    <t>wire transfer fee</t>
  </si>
  <si>
    <t>Paid (actuals)</t>
  </si>
  <si>
    <t>1750/mo Jan 1-June 31</t>
  </si>
  <si>
    <t>Aeon</t>
  </si>
  <si>
    <t>Base COST</t>
  </si>
  <si>
    <t>Social Media Rider</t>
  </si>
  <si>
    <t>Total Cost</t>
  </si>
  <si>
    <t>Received</t>
  </si>
  <si>
    <t>Due August 20616; Contract runs Sept1-Aug 31</t>
  </si>
  <si>
    <t>Earmarked for 2016; arrived in 2015</t>
  </si>
  <si>
    <t>Arrived July 2016</t>
  </si>
  <si>
    <t>Regional Meetings</t>
  </si>
  <si>
    <t>Fund work on regional community/national networks</t>
  </si>
  <si>
    <t>Fund work on collaborations tbd</t>
  </si>
  <si>
    <t>Sponsorship (Conf)</t>
  </si>
  <si>
    <t>For conference!</t>
  </si>
  <si>
    <t>Capacity Grants</t>
  </si>
  <si>
    <t>Includes conference contractors, website, etc.</t>
  </si>
  <si>
    <t>Quixote was booked as a grant--we brought in 57K</t>
  </si>
  <si>
    <t>We were fined overuse and passed cost to outlets</t>
  </si>
  <si>
    <t>Mostly for conference</t>
  </si>
  <si>
    <t>Not sure what this was--investigating</t>
  </si>
  <si>
    <t xml:space="preserve">new website </t>
  </si>
  <si>
    <t>JGK+ Manolia  travel</t>
  </si>
  <si>
    <t>Hired Manolia FTE in July</t>
  </si>
  <si>
    <t>Media Policy/ Conference</t>
  </si>
  <si>
    <t>Conference</t>
  </si>
  <si>
    <t>Services--Vocus and What Counts</t>
  </si>
  <si>
    <t>conference travel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</si>
</sst>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sz val="10"/>
      <name val="Verdana"/>
    </font>
    <font>
      <sz val="12"/>
      <color theme="7"/>
      <name val="Calibri"/>
      <scheme val="minor"/>
    </font>
    <font>
      <sz val="10"/>
      <name val="Arial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0" fontId="3" fillId="0" borderId="0" xfId="0" applyFont="1"/>
    <xf numFmtId="164" fontId="8" fillId="0" borderId="0" xfId="0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/>
    </xf>
    <xf numFmtId="0" fontId="12" fillId="0" borderId="0" xfId="49" applyFont="1"/>
    <xf numFmtId="0" fontId="13" fillId="0" borderId="0" xfId="49" applyFont="1"/>
    <xf numFmtId="0" fontId="5" fillId="0" borderId="0" xfId="49"/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0" fontId="5" fillId="0" borderId="0" xfId="49" applyAlignment="1">
      <alignment vertical="center" wrapText="1"/>
    </xf>
    <xf numFmtId="165" fontId="0" fillId="0" borderId="0" xfId="0" applyNumberFormat="1" applyFill="1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 applyFill="1"/>
    <xf numFmtId="1" fontId="0" fillId="0" borderId="0" xfId="0" applyNumberFormat="1" applyFill="1"/>
    <xf numFmtId="165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right"/>
    </xf>
    <xf numFmtId="0" fontId="0" fillId="3" borderId="0" xfId="0" applyFill="1"/>
    <xf numFmtId="165" fontId="0" fillId="3" borderId="0" xfId="0" applyNumberFormat="1" applyFill="1"/>
    <xf numFmtId="3" fontId="0" fillId="0" borderId="0" xfId="0" applyNumberFormat="1"/>
    <xf numFmtId="165" fontId="16" fillId="0" borderId="0" xfId="0" applyNumberFormat="1" applyFont="1"/>
    <xf numFmtId="165" fontId="3" fillId="0" borderId="0" xfId="0" applyNumberFormat="1" applyFont="1"/>
    <xf numFmtId="165" fontId="17" fillId="0" borderId="0" xfId="0" applyNumberFormat="1" applyFont="1"/>
    <xf numFmtId="0" fontId="18" fillId="0" borderId="0" xfId="0" applyFont="1"/>
    <xf numFmtId="6" fontId="0" fillId="0" borderId="0" xfId="0" applyNumberFormat="1"/>
    <xf numFmtId="164" fontId="0" fillId="0" borderId="0" xfId="0" applyNumberFormat="1" applyAlignment="1">
      <alignment horizontal="right"/>
    </xf>
    <xf numFmtId="164" fontId="11" fillId="0" borderId="0" xfId="0" applyNumberFormat="1" applyFont="1"/>
    <xf numFmtId="164" fontId="0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8" fillId="0" borderId="0" xfId="0" applyNumberFormat="1" applyFont="1" applyFill="1"/>
    <xf numFmtId="164" fontId="10" fillId="0" borderId="0" xfId="0" applyNumberFormat="1" applyFont="1" applyFill="1" applyAlignment="1">
      <alignment horizontal="left"/>
    </xf>
    <xf numFmtId="2" fontId="0" fillId="0" borderId="0" xfId="0" applyNumberFormat="1"/>
    <xf numFmtId="1" fontId="19" fillId="0" borderId="0" xfId="0" applyNumberFormat="1" applyFont="1"/>
    <xf numFmtId="2" fontId="20" fillId="0" borderId="0" xfId="0" applyNumberFormat="1" applyFont="1" applyFill="1"/>
    <xf numFmtId="0" fontId="19" fillId="0" borderId="0" xfId="0" applyFont="1"/>
    <xf numFmtId="2" fontId="19" fillId="0" borderId="0" xfId="0" applyNumberFormat="1" applyFont="1"/>
    <xf numFmtId="2" fontId="21" fillId="4" borderId="0" xfId="0" applyNumberFormat="1" applyFont="1" applyFill="1"/>
    <xf numFmtId="0" fontId="22" fillId="0" borderId="1" xfId="0" applyFont="1" applyBorder="1" applyAlignment="1">
      <alignment wrapText="1"/>
    </xf>
    <xf numFmtId="164" fontId="22" fillId="0" borderId="0" xfId="0" applyNumberFormat="1" applyFont="1"/>
    <xf numFmtId="0" fontId="22" fillId="0" borderId="0" xfId="0" applyFont="1"/>
    <xf numFmtId="165" fontId="19" fillId="0" borderId="0" xfId="0" applyNumberFormat="1" applyFont="1"/>
    <xf numFmtId="3" fontId="19" fillId="0" borderId="1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2" fontId="21" fillId="4" borderId="0" xfId="0" applyNumberFormat="1" applyFont="1" applyFill="1" applyBorder="1" applyAlignment="1">
      <alignment wrapText="1"/>
    </xf>
    <xf numFmtId="165" fontId="19" fillId="0" borderId="0" xfId="0" applyNumberFormat="1" applyFont="1" applyAlignment="1">
      <alignment horizontal="right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wrapText="1"/>
    </xf>
    <xf numFmtId="2" fontId="20" fillId="4" borderId="0" xfId="0" applyNumberFormat="1" applyFont="1" applyFill="1"/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3" fontId="22" fillId="0" borderId="1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2" fontId="23" fillId="4" borderId="1" xfId="0" applyNumberFormat="1" applyFont="1" applyFill="1" applyBorder="1" applyAlignment="1">
      <alignment horizontal="right" wrapText="1"/>
    </xf>
    <xf numFmtId="164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wrapText="1"/>
    </xf>
    <xf numFmtId="164" fontId="19" fillId="0" borderId="1" xfId="0" applyNumberFormat="1" applyFont="1" applyBorder="1" applyAlignment="1">
      <alignment wrapText="1"/>
    </xf>
    <xf numFmtId="6" fontId="19" fillId="0" borderId="1" xfId="0" applyNumberFormat="1" applyFont="1" applyBorder="1" applyAlignment="1">
      <alignment vertical="center" wrapText="1"/>
    </xf>
    <xf numFmtId="164" fontId="19" fillId="0" borderId="0" xfId="0" applyNumberFormat="1" applyFont="1"/>
    <xf numFmtId="0" fontId="22" fillId="0" borderId="0" xfId="0" applyFont="1" applyFill="1" applyBorder="1" applyAlignment="1">
      <alignment wrapText="1"/>
    </xf>
    <xf numFmtId="6" fontId="22" fillId="0" borderId="0" xfId="0" applyNumberFormat="1" applyFont="1"/>
    <xf numFmtId="2" fontId="22" fillId="0" borderId="0" xfId="0" applyNumberFormat="1" applyFont="1"/>
    <xf numFmtId="1" fontId="22" fillId="0" borderId="0" xfId="0" applyNumberFormat="1" applyFont="1"/>
    <xf numFmtId="6" fontId="23" fillId="0" borderId="0" xfId="0" applyNumberFormat="1" applyFont="1" applyFill="1"/>
    <xf numFmtId="0" fontId="19" fillId="0" borderId="0" xfId="0" applyFont="1" applyBorder="1" applyAlignment="1">
      <alignment wrapText="1"/>
    </xf>
    <xf numFmtId="44" fontId="0" fillId="0" borderId="0" xfId="95" applyNumberFormat="1" applyFont="1"/>
    <xf numFmtId="44" fontId="3" fillId="0" borderId="0" xfId="95" applyNumberFormat="1" applyFont="1"/>
    <xf numFmtId="44" fontId="8" fillId="0" borderId="0" xfId="95" applyNumberFormat="1" applyFont="1"/>
    <xf numFmtId="44" fontId="2" fillId="0" borderId="0" xfId="95" applyNumberFormat="1" applyFont="1"/>
    <xf numFmtId="164" fontId="3" fillId="0" borderId="0" xfId="95" applyNumberFormat="1" applyFont="1"/>
    <xf numFmtId="0" fontId="0" fillId="5" borderId="0" xfId="0" applyFill="1"/>
    <xf numFmtId="44" fontId="0" fillId="5" borderId="0" xfId="95" applyNumberFormat="1" applyFont="1" applyFill="1"/>
    <xf numFmtId="164" fontId="0" fillId="5" borderId="0" xfId="0" applyNumberFormat="1" applyFill="1"/>
    <xf numFmtId="44" fontId="0" fillId="0" borderId="0" xfId="95" applyNumberFormat="1" applyFont="1" applyFill="1"/>
    <xf numFmtId="164" fontId="0" fillId="0" borderId="0" xfId="0" applyNumberFormat="1" applyFill="1"/>
    <xf numFmtId="44" fontId="1" fillId="0" borderId="0" xfId="95" applyNumberFormat="1" applyFont="1"/>
    <xf numFmtId="44" fontId="11" fillId="0" borderId="0" xfId="95" applyNumberFormat="1" applyFont="1"/>
    <xf numFmtId="0" fontId="0" fillId="0" borderId="0" xfId="0" quotePrefix="1"/>
    <xf numFmtId="0" fontId="24" fillId="0" borderId="0" xfId="0" applyFont="1"/>
    <xf numFmtId="164" fontId="1" fillId="0" borderId="0" xfId="95" applyNumberFormat="1" applyFont="1"/>
    <xf numFmtId="164" fontId="0" fillId="0" borderId="0" xfId="95" applyNumberFormat="1" applyFont="1"/>
    <xf numFmtId="164" fontId="3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 applyFill="1"/>
    <xf numFmtId="3" fontId="0" fillId="0" borderId="0" xfId="0" applyNumberFormat="1" applyFont="1" applyFill="1"/>
    <xf numFmtId="164" fontId="14" fillId="0" borderId="0" xfId="0" applyNumberFormat="1" applyFont="1"/>
    <xf numFmtId="164" fontId="15" fillId="0" borderId="0" xfId="0" applyNumberFormat="1" applyFont="1"/>
    <xf numFmtId="164" fontId="24" fillId="0" borderId="0" xfId="0" applyNumberFormat="1" applyFont="1"/>
    <xf numFmtId="165" fontId="9" fillId="0" borderId="0" xfId="0" applyNumberFormat="1" applyFont="1"/>
    <xf numFmtId="0" fontId="3" fillId="5" borderId="0" xfId="0" applyFont="1" applyFill="1"/>
    <xf numFmtId="165" fontId="0" fillId="5" borderId="0" xfId="0" applyNumberFormat="1" applyFill="1"/>
    <xf numFmtId="165" fontId="3" fillId="5" borderId="0" xfId="0" applyNumberFormat="1" applyFont="1" applyFill="1"/>
    <xf numFmtId="165" fontId="18" fillId="5" borderId="0" xfId="0" applyNumberFormat="1" applyFont="1" applyFill="1"/>
    <xf numFmtId="3" fontId="3" fillId="0" borderId="0" xfId="0" applyNumberFormat="1" applyFont="1"/>
    <xf numFmtId="0" fontId="25" fillId="0" borderId="0" xfId="0" applyFont="1"/>
    <xf numFmtId="165" fontId="10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1" fillId="0" borderId="0" xfId="0" applyNumberFormat="1" applyFont="1" applyAlignment="1">
      <alignment horizontal="left"/>
    </xf>
    <xf numFmtId="0" fontId="26" fillId="0" borderId="0" xfId="0" applyFont="1" applyAlignment="1"/>
    <xf numFmtId="0" fontId="26" fillId="0" borderId="0" xfId="0" applyFont="1" applyFill="1" applyAlignment="1"/>
    <xf numFmtId="164" fontId="27" fillId="0" borderId="0" xfId="0" applyNumberFormat="1" applyFont="1" applyFill="1" applyBorder="1" applyAlignment="1" applyProtection="1"/>
    <xf numFmtId="0" fontId="11" fillId="0" borderId="0" xfId="0" applyFont="1" applyAlignment="1">
      <alignment vertical="center" wrapText="1"/>
    </xf>
  </cellXfs>
  <cellStyles count="128">
    <cellStyle name="Currency" xfId="9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shackelford@aan.org" TargetMode="External"/><Relationship Id="rId3" Type="http://schemas.openxmlformats.org/officeDocument/2006/relationships/hyperlink" Target="mailto:joe@care2team.com" TargetMode="External"/><Relationship Id="rId7" Type="http://schemas.openxmlformats.org/officeDocument/2006/relationships/hyperlink" Target="mailto:alexishalbert@hcn.org" TargetMode="External"/><Relationship Id="rId2" Type="http://schemas.openxmlformats.org/officeDocument/2006/relationships/hyperlink" Target="mailto:miles@inthesetimes.org" TargetMode="External"/><Relationship Id="rId1" Type="http://schemas.openxmlformats.org/officeDocument/2006/relationships/hyperlink" Target="mailto:sgleason@yesmagazine.org" TargetMode="External"/><Relationship Id="rId6" Type="http://schemas.openxmlformats.org/officeDocument/2006/relationships/hyperlink" Target="mailto:carl@washingtonmonthly.com" TargetMode="External"/><Relationship Id="rId5" Type="http://schemas.openxmlformats.org/officeDocument/2006/relationships/hyperlink" Target="mailto:Alexlubben@gmail.com" TargetMode="External"/><Relationship Id="rId10" Type="http://schemas.openxmlformats.org/officeDocument/2006/relationships/hyperlink" Target="mailto:rarakaki@yesmagazine.org" TargetMode="External"/><Relationship Id="rId4" Type="http://schemas.openxmlformats.org/officeDocument/2006/relationships/hyperlink" Target="mailto:joellen@themediaconsortium.com" TargetMode="External"/><Relationship Id="rId9" Type="http://schemas.openxmlformats.org/officeDocument/2006/relationships/hyperlink" Target="mailto:roz@nationinstitut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91"/>
  <sheetViews>
    <sheetView tabSelected="1" topLeftCell="A12" workbookViewId="0">
      <selection activeCell="C90" sqref="C90"/>
    </sheetView>
  </sheetViews>
  <sheetFormatPr defaultColWidth="11" defaultRowHeight="15.6" x14ac:dyDescent="0.6"/>
  <cols>
    <col min="3" max="3" width="23" bestFit="1" customWidth="1"/>
    <col min="4" max="4" width="23" style="3" customWidth="1"/>
    <col min="5" max="5" width="16.84765625" style="96" customWidth="1"/>
    <col min="6" max="6" width="15.6484375" style="3" customWidth="1"/>
    <col min="7" max="7" width="13.84765625" style="3" bestFit="1" customWidth="1"/>
  </cols>
  <sheetData>
    <row r="2" spans="1:9" x14ac:dyDescent="0.6">
      <c r="A2" s="7" t="s">
        <v>11</v>
      </c>
      <c r="D2" s="3" t="s">
        <v>305</v>
      </c>
      <c r="E2" s="96" t="s">
        <v>335</v>
      </c>
      <c r="F2" s="3" t="s">
        <v>333</v>
      </c>
      <c r="G2" s="3" t="s">
        <v>244</v>
      </c>
      <c r="I2" t="s">
        <v>10</v>
      </c>
    </row>
    <row r="4" spans="1:9" x14ac:dyDescent="0.6">
      <c r="B4" t="s">
        <v>0</v>
      </c>
      <c r="D4" s="3">
        <f>F91</f>
        <v>84823</v>
      </c>
      <c r="E4" s="110">
        <f>SUM(F91)</f>
        <v>84823</v>
      </c>
      <c r="F4" s="2">
        <v>170054.05</v>
      </c>
      <c r="G4" s="2">
        <v>170054.05</v>
      </c>
      <c r="I4" t="s">
        <v>270</v>
      </c>
    </row>
    <row r="5" spans="1:9" s="101" customFormat="1" x14ac:dyDescent="0.6">
      <c r="D5" s="103"/>
      <c r="E5" s="102"/>
      <c r="F5" s="103"/>
      <c r="G5" s="103"/>
    </row>
    <row r="6" spans="1:9" s="24" customFormat="1" x14ac:dyDescent="0.6">
      <c r="D6" s="105"/>
      <c r="E6" s="104"/>
      <c r="F6" s="105"/>
      <c r="G6" s="105"/>
    </row>
    <row r="7" spans="1:9" x14ac:dyDescent="0.6">
      <c r="A7" s="7" t="s">
        <v>12</v>
      </c>
      <c r="B7" t="s">
        <v>1</v>
      </c>
    </row>
    <row r="8" spans="1:9" x14ac:dyDescent="0.6">
      <c r="C8" t="s">
        <v>3</v>
      </c>
      <c r="D8" s="110">
        <v>56977.37</v>
      </c>
      <c r="E8" s="106">
        <v>56977.37</v>
      </c>
      <c r="F8" s="3">
        <v>37813.449999999997</v>
      </c>
      <c r="G8" s="3">
        <v>37813.449999999997</v>
      </c>
    </row>
    <row r="9" spans="1:9" x14ac:dyDescent="0.6">
      <c r="A9" s="11"/>
      <c r="B9" s="11"/>
      <c r="C9" s="11"/>
      <c r="D9" s="8"/>
      <c r="E9" s="98"/>
      <c r="F9" s="8">
        <v>17000</v>
      </c>
      <c r="G9" s="8">
        <v>17000</v>
      </c>
      <c r="I9" s="11" t="s">
        <v>63</v>
      </c>
    </row>
    <row r="10" spans="1:9" x14ac:dyDescent="0.6">
      <c r="C10" t="s">
        <v>2</v>
      </c>
      <c r="D10" s="3">
        <v>60000</v>
      </c>
      <c r="E10" s="107">
        <v>60000</v>
      </c>
      <c r="F10" s="3">
        <v>60000</v>
      </c>
      <c r="G10" s="3">
        <v>60000</v>
      </c>
      <c r="I10" t="s">
        <v>375</v>
      </c>
    </row>
    <row r="11" spans="1:9" x14ac:dyDescent="0.6">
      <c r="D11" s="100">
        <f>SUM(D8:D10)</f>
        <v>116977.37</v>
      </c>
      <c r="E11" s="100">
        <f>SUM(E8:E10)</f>
        <v>116977.37</v>
      </c>
      <c r="F11" s="4">
        <f>SUBTOTAL(9,F8:F10)</f>
        <v>114813.45</v>
      </c>
      <c r="G11" s="4">
        <f>SUBTOTAL(9,G8:G10)</f>
        <v>114813.45</v>
      </c>
    </row>
    <row r="13" spans="1:9" x14ac:dyDescent="0.6">
      <c r="B13" t="s">
        <v>4</v>
      </c>
    </row>
    <row r="14" spans="1:9" x14ac:dyDescent="0.6">
      <c r="C14" t="s">
        <v>6</v>
      </c>
      <c r="D14" s="111">
        <v>8226</v>
      </c>
      <c r="E14" s="96">
        <v>6095.63</v>
      </c>
      <c r="F14" s="3">
        <v>69480.22</v>
      </c>
      <c r="G14" s="3">
        <v>69480.22</v>
      </c>
      <c r="I14" t="s">
        <v>269</v>
      </c>
    </row>
    <row r="15" spans="1:9" x14ac:dyDescent="0.6">
      <c r="C15" t="s">
        <v>5</v>
      </c>
      <c r="D15" s="111">
        <v>21750</v>
      </c>
      <c r="E15" s="96">
        <v>21750</v>
      </c>
      <c r="I15" t="s">
        <v>334</v>
      </c>
    </row>
    <row r="16" spans="1:9" x14ac:dyDescent="0.6">
      <c r="B16">
        <v>1715701</v>
      </c>
      <c r="C16" t="s">
        <v>61</v>
      </c>
      <c r="F16" s="1">
        <v>-17000</v>
      </c>
      <c r="G16" s="1">
        <v>-17000</v>
      </c>
      <c r="I16" t="s">
        <v>63</v>
      </c>
    </row>
    <row r="17" spans="1:9" x14ac:dyDescent="0.6">
      <c r="C17" t="s">
        <v>7</v>
      </c>
      <c r="F17" s="1">
        <v>2760.38</v>
      </c>
      <c r="G17" s="1">
        <v>2760.38</v>
      </c>
    </row>
    <row r="18" spans="1:9" x14ac:dyDescent="0.6">
      <c r="D18" s="100">
        <f>SUM(D14:D17)</f>
        <v>29976</v>
      </c>
      <c r="E18" s="97">
        <f>SUM(E14:E17)</f>
        <v>27845.63</v>
      </c>
      <c r="F18" s="4">
        <f>SUBTOTAL(9,F14:F17)</f>
        <v>55240.6</v>
      </c>
      <c r="G18" s="4">
        <f>SUBTOTAL(9,G14:G17)</f>
        <v>55240.6</v>
      </c>
    </row>
    <row r="20" spans="1:9" x14ac:dyDescent="0.6">
      <c r="B20" t="s">
        <v>8</v>
      </c>
    </row>
    <row r="21" spans="1:9" x14ac:dyDescent="0.6">
      <c r="E21" s="107"/>
      <c r="F21" s="3">
        <v>10000</v>
      </c>
      <c r="G21" s="5">
        <v>10000</v>
      </c>
    </row>
    <row r="23" spans="1:9" x14ac:dyDescent="0.6">
      <c r="B23" t="s">
        <v>9</v>
      </c>
    </row>
    <row r="24" spans="1:9" x14ac:dyDescent="0.6">
      <c r="C24" t="s">
        <v>238</v>
      </c>
      <c r="D24" s="3">
        <v>50000</v>
      </c>
      <c r="I24" t="s">
        <v>381</v>
      </c>
    </row>
    <row r="25" spans="1:9" x14ac:dyDescent="0.6">
      <c r="C25" t="s">
        <v>6</v>
      </c>
      <c r="D25" s="3">
        <v>8600</v>
      </c>
      <c r="E25" s="96">
        <v>8000</v>
      </c>
      <c r="F25" s="3">
        <v>0</v>
      </c>
      <c r="G25" s="44">
        <v>10000</v>
      </c>
      <c r="I25" t="s">
        <v>243</v>
      </c>
    </row>
    <row r="26" spans="1:9" x14ac:dyDescent="0.6">
      <c r="C26" t="s">
        <v>5</v>
      </c>
      <c r="D26" s="3">
        <v>25000</v>
      </c>
      <c r="E26" s="107">
        <v>25000</v>
      </c>
      <c r="F26" s="3">
        <v>25000</v>
      </c>
      <c r="G26" s="5">
        <v>30000</v>
      </c>
      <c r="I26" t="s">
        <v>376</v>
      </c>
    </row>
    <row r="27" spans="1:9" x14ac:dyDescent="0.6">
      <c r="C27" t="s">
        <v>377</v>
      </c>
      <c r="E27" s="99">
        <v>30000</v>
      </c>
      <c r="G27" s="5"/>
      <c r="I27" t="s">
        <v>378</v>
      </c>
    </row>
    <row r="28" spans="1:9" x14ac:dyDescent="0.6">
      <c r="C28" t="s">
        <v>246</v>
      </c>
      <c r="E28" s="99">
        <v>30000</v>
      </c>
      <c r="G28" s="5"/>
      <c r="I28" t="s">
        <v>379</v>
      </c>
    </row>
    <row r="29" spans="1:9" x14ac:dyDescent="0.6">
      <c r="G29" s="5">
        <v>38000</v>
      </c>
      <c r="I29" t="s">
        <v>245</v>
      </c>
    </row>
    <row r="30" spans="1:9" x14ac:dyDescent="0.6">
      <c r="D30" s="4">
        <f>SUM(D21:D28)</f>
        <v>83600</v>
      </c>
      <c r="E30" s="97">
        <f>SUM(E21:E28)</f>
        <v>93000</v>
      </c>
      <c r="F30" s="4">
        <f>SUM(F21:F29)</f>
        <v>35000</v>
      </c>
      <c r="G30" s="6">
        <f>SUM(G21:G29)</f>
        <v>88000</v>
      </c>
    </row>
    <row r="32" spans="1:9" x14ac:dyDescent="0.6">
      <c r="A32" s="7" t="s">
        <v>14</v>
      </c>
    </row>
    <row r="33" spans="1:9" x14ac:dyDescent="0.6">
      <c r="B33">
        <v>1714108</v>
      </c>
      <c r="C33" t="s">
        <v>21</v>
      </c>
      <c r="D33" s="44">
        <v>15500</v>
      </c>
      <c r="E33" s="107">
        <v>20000</v>
      </c>
      <c r="F33" s="44">
        <v>22400</v>
      </c>
      <c r="G33" s="44">
        <v>20000</v>
      </c>
    </row>
    <row r="34" spans="1:9" x14ac:dyDescent="0.6">
      <c r="B34">
        <v>1714107</v>
      </c>
      <c r="C34" t="s">
        <v>380</v>
      </c>
      <c r="D34" s="3">
        <v>7500</v>
      </c>
      <c r="E34" s="107">
        <v>50000</v>
      </c>
      <c r="F34" s="3">
        <v>0</v>
      </c>
      <c r="G34" s="3">
        <v>4000</v>
      </c>
      <c r="I34" t="s">
        <v>384</v>
      </c>
    </row>
    <row r="35" spans="1:9" x14ac:dyDescent="0.6">
      <c r="B35">
        <v>1714106</v>
      </c>
      <c r="C35" t="s">
        <v>17</v>
      </c>
      <c r="D35" s="3">
        <v>7770</v>
      </c>
      <c r="E35" s="96">
        <v>7500</v>
      </c>
      <c r="F35" s="43">
        <v>0</v>
      </c>
      <c r="G35" s="44">
        <v>7500</v>
      </c>
    </row>
    <row r="36" spans="1:9" x14ac:dyDescent="0.6">
      <c r="C36" t="s">
        <v>18</v>
      </c>
      <c r="D36" s="3">
        <v>2022</v>
      </c>
      <c r="E36" s="96">
        <v>1500</v>
      </c>
      <c r="F36" s="3">
        <v>150</v>
      </c>
      <c r="G36" s="44">
        <v>1500</v>
      </c>
    </row>
    <row r="37" spans="1:9" x14ac:dyDescent="0.6">
      <c r="B37">
        <v>1714105</v>
      </c>
      <c r="D37" s="131">
        <v>12409.37</v>
      </c>
      <c r="I37" t="s">
        <v>385</v>
      </c>
    </row>
    <row r="38" spans="1:9" x14ac:dyDescent="0.6">
      <c r="C38" t="s">
        <v>19</v>
      </c>
      <c r="E38" s="96">
        <v>4800</v>
      </c>
      <c r="F38" s="3">
        <v>6200</v>
      </c>
      <c r="G38" s="44">
        <v>5000</v>
      </c>
    </row>
    <row r="39" spans="1:9" x14ac:dyDescent="0.6">
      <c r="C39" t="s">
        <v>20</v>
      </c>
      <c r="E39" s="96">
        <v>4767</v>
      </c>
      <c r="F39" s="3">
        <v>3380</v>
      </c>
      <c r="G39" s="5">
        <v>4160</v>
      </c>
      <c r="I39" t="s">
        <v>374</v>
      </c>
    </row>
    <row r="40" spans="1:9" x14ac:dyDescent="0.6">
      <c r="C40" t="s">
        <v>306</v>
      </c>
      <c r="G40" s="5">
        <v>3500</v>
      </c>
      <c r="I40" t="s">
        <v>307</v>
      </c>
    </row>
    <row r="41" spans="1:9" x14ac:dyDescent="0.6">
      <c r="D41" s="4">
        <f>SUM(D33:D39)</f>
        <v>45201.37</v>
      </c>
      <c r="E41" s="97">
        <f>SUM(E33:E39)</f>
        <v>88567</v>
      </c>
      <c r="F41" s="4">
        <f>SUM(F33:F40)</f>
        <v>32130</v>
      </c>
      <c r="G41" s="4">
        <f>SUBTOTAL(9,G33:G40)</f>
        <v>45660</v>
      </c>
      <c r="I41" s="125"/>
    </row>
    <row r="43" spans="1:9" x14ac:dyDescent="0.6">
      <c r="A43" s="7" t="s">
        <v>23</v>
      </c>
      <c r="D43" s="100">
        <f>SUM(D11+D18+D30+D41)</f>
        <v>275754.74</v>
      </c>
      <c r="E43" s="100">
        <f>SUM(E11+E18+E30+E41)</f>
        <v>326390</v>
      </c>
      <c r="F43" s="4">
        <f>SUM(F11+F18+F30+F41)</f>
        <v>237184.05</v>
      </c>
      <c r="G43" s="4">
        <f>SUM(G11+G18+G30+G41)</f>
        <v>303714.05</v>
      </c>
    </row>
    <row r="46" spans="1:9" x14ac:dyDescent="0.6">
      <c r="A46" s="7" t="s">
        <v>24</v>
      </c>
    </row>
    <row r="48" spans="1:9" x14ac:dyDescent="0.6">
      <c r="A48" s="7" t="s">
        <v>25</v>
      </c>
    </row>
    <row r="49" spans="2:9" x14ac:dyDescent="0.6">
      <c r="B49" s="7" t="s">
        <v>28</v>
      </c>
    </row>
    <row r="50" spans="2:9" x14ac:dyDescent="0.6">
      <c r="B50">
        <v>1715702</v>
      </c>
      <c r="C50" t="s">
        <v>29</v>
      </c>
      <c r="D50" s="44">
        <v>79489.03</v>
      </c>
      <c r="E50" s="96">
        <v>50000</v>
      </c>
      <c r="F50" s="3">
        <v>15000</v>
      </c>
      <c r="G50" s="3">
        <v>50000</v>
      </c>
      <c r="I50" t="s">
        <v>390</v>
      </c>
    </row>
    <row r="51" spans="2:9" x14ac:dyDescent="0.6">
      <c r="B51">
        <v>1715750</v>
      </c>
      <c r="C51" t="s">
        <v>56</v>
      </c>
      <c r="D51" s="44">
        <v>38815.699999999997</v>
      </c>
      <c r="E51" s="96">
        <v>24700</v>
      </c>
      <c r="F51" s="3">
        <v>8280</v>
      </c>
      <c r="G51" s="3">
        <v>7200</v>
      </c>
      <c r="I51" t="s">
        <v>383</v>
      </c>
    </row>
    <row r="52" spans="2:9" x14ac:dyDescent="0.6">
      <c r="B52">
        <v>1715751</v>
      </c>
      <c r="C52" t="s">
        <v>38</v>
      </c>
      <c r="D52" s="3">
        <v>13595.98</v>
      </c>
      <c r="E52" s="96">
        <v>5000</v>
      </c>
      <c r="G52" s="3">
        <v>135</v>
      </c>
      <c r="I52" t="s">
        <v>394</v>
      </c>
    </row>
    <row r="53" spans="2:9" x14ac:dyDescent="0.6">
      <c r="D53" s="4">
        <f>SUM(D50:D52)</f>
        <v>131900.71</v>
      </c>
      <c r="E53" s="97">
        <f>SUM(E50:E51)</f>
        <v>74700</v>
      </c>
      <c r="F53" s="4">
        <f>SUM(F50:F52)</f>
        <v>23280</v>
      </c>
      <c r="G53" s="4">
        <f>SUBTOTAL(9,G50:G52)</f>
        <v>57335</v>
      </c>
    </row>
    <row r="55" spans="2:9" x14ac:dyDescent="0.6">
      <c r="B55" s="7" t="s">
        <v>30</v>
      </c>
    </row>
    <row r="56" spans="2:9" x14ac:dyDescent="0.6">
      <c r="B56">
        <v>1715701</v>
      </c>
      <c r="C56" t="s">
        <v>26</v>
      </c>
      <c r="D56" s="44">
        <f>13552</f>
        <v>13552</v>
      </c>
      <c r="E56" s="44">
        <f>0.07*E30</f>
        <v>6510.0000000000009</v>
      </c>
      <c r="F56" s="3">
        <f>0.07*(F22+F30)</f>
        <v>2450.0000000000005</v>
      </c>
      <c r="G56" s="3">
        <f>0.07*(G22+G30)</f>
        <v>6160.0000000000009</v>
      </c>
      <c r="I56" t="s">
        <v>27</v>
      </c>
    </row>
    <row r="57" spans="2:9" x14ac:dyDescent="0.6">
      <c r="B57">
        <v>1715708</v>
      </c>
      <c r="C57" t="s">
        <v>35</v>
      </c>
      <c r="D57" s="3">
        <v>0</v>
      </c>
      <c r="E57" s="96">
        <v>0</v>
      </c>
      <c r="F57" s="3">
        <v>0</v>
      </c>
      <c r="G57" s="3">
        <v>0</v>
      </c>
    </row>
    <row r="58" spans="2:9" x14ac:dyDescent="0.6">
      <c r="B58">
        <v>1715709</v>
      </c>
      <c r="C58" t="s">
        <v>36</v>
      </c>
      <c r="D58" s="44">
        <v>5229.7299999999996</v>
      </c>
      <c r="E58" s="96">
        <v>500</v>
      </c>
      <c r="F58" s="3">
        <v>792.34</v>
      </c>
      <c r="G58" s="3">
        <v>600</v>
      </c>
      <c r="I58" t="s">
        <v>45</v>
      </c>
    </row>
    <row r="59" spans="2:9" x14ac:dyDescent="0.6">
      <c r="B59">
        <v>1715712</v>
      </c>
      <c r="C59" t="s">
        <v>31</v>
      </c>
      <c r="D59" s="3">
        <v>0</v>
      </c>
      <c r="E59" s="96">
        <v>0</v>
      </c>
      <c r="F59" s="3">
        <v>0</v>
      </c>
      <c r="G59" s="3">
        <v>0</v>
      </c>
      <c r="I59" t="s">
        <v>46</v>
      </c>
    </row>
    <row r="60" spans="2:9" x14ac:dyDescent="0.6">
      <c r="B60">
        <v>1715767</v>
      </c>
      <c r="C60" t="s">
        <v>49</v>
      </c>
      <c r="D60" s="3">
        <v>1304.98</v>
      </c>
      <c r="E60" s="96">
        <v>850</v>
      </c>
      <c r="F60" s="3">
        <v>94</v>
      </c>
      <c r="G60" s="3">
        <v>100</v>
      </c>
      <c r="I60" t="s">
        <v>386</v>
      </c>
    </row>
    <row r="61" spans="2:9" x14ac:dyDescent="0.6">
      <c r="B61">
        <v>1715769</v>
      </c>
      <c r="C61" t="s">
        <v>32</v>
      </c>
      <c r="D61" s="3">
        <v>86.8</v>
      </c>
      <c r="E61" s="96">
        <v>55</v>
      </c>
      <c r="F61" s="3">
        <v>55</v>
      </c>
      <c r="G61" s="3">
        <v>200</v>
      </c>
    </row>
    <row r="62" spans="2:9" x14ac:dyDescent="0.6">
      <c r="B62">
        <v>1715772</v>
      </c>
      <c r="C62" t="s">
        <v>50</v>
      </c>
      <c r="D62" s="3">
        <v>1662.07</v>
      </c>
      <c r="E62" s="96">
        <v>100</v>
      </c>
      <c r="F62" s="3">
        <v>718.4</v>
      </c>
      <c r="G62" s="3">
        <v>0</v>
      </c>
      <c r="I62" t="s">
        <v>387</v>
      </c>
    </row>
    <row r="63" spans="2:9" x14ac:dyDescent="0.6">
      <c r="D63" s="100">
        <f>SUM(D56:D62)</f>
        <v>21835.579999999998</v>
      </c>
      <c r="E63" s="100">
        <f t="shared" ref="E63:G63" si="0">SUM(E56:E62)</f>
        <v>8015.0000000000009</v>
      </c>
      <c r="F63" s="100">
        <f t="shared" si="0"/>
        <v>4109.7400000000007</v>
      </c>
      <c r="G63" s="100">
        <f t="shared" si="0"/>
        <v>7060.0000000000009</v>
      </c>
    </row>
    <row r="65" spans="2:9" x14ac:dyDescent="0.6">
      <c r="B65" s="7" t="s">
        <v>33</v>
      </c>
    </row>
    <row r="66" spans="2:9" x14ac:dyDescent="0.6">
      <c r="B66">
        <v>1715711</v>
      </c>
      <c r="C66" t="s">
        <v>37</v>
      </c>
      <c r="E66" s="96">
        <v>60000</v>
      </c>
      <c r="F66" s="3">
        <v>2500</v>
      </c>
      <c r="G66" s="3">
        <v>2500</v>
      </c>
    </row>
    <row r="67" spans="2:9" x14ac:dyDescent="0.6">
      <c r="B67">
        <v>1715755</v>
      </c>
      <c r="C67" t="s">
        <v>39</v>
      </c>
      <c r="E67" s="96">
        <v>0</v>
      </c>
      <c r="F67" s="3">
        <v>0</v>
      </c>
      <c r="G67" s="3">
        <v>2500</v>
      </c>
    </row>
    <row r="68" spans="2:9" x14ac:dyDescent="0.6">
      <c r="B68">
        <v>1715706</v>
      </c>
      <c r="C68" t="s">
        <v>34</v>
      </c>
      <c r="D68" s="3">
        <v>203.53</v>
      </c>
      <c r="E68" s="96">
        <v>0</v>
      </c>
      <c r="F68" s="3">
        <v>0</v>
      </c>
      <c r="G68" s="3">
        <v>0</v>
      </c>
    </row>
    <row r="69" spans="2:9" x14ac:dyDescent="0.6">
      <c r="B69">
        <v>1715760</v>
      </c>
      <c r="C69" t="s">
        <v>40</v>
      </c>
      <c r="D69" s="3">
        <v>6753</v>
      </c>
      <c r="E69" s="96">
        <v>1000</v>
      </c>
      <c r="F69" s="3">
        <v>1249.44</v>
      </c>
      <c r="G69" s="3">
        <v>500</v>
      </c>
      <c r="I69" t="s">
        <v>47</v>
      </c>
    </row>
    <row r="70" spans="2:9" x14ac:dyDescent="0.6">
      <c r="B70">
        <v>1715763</v>
      </c>
      <c r="C70" t="s">
        <v>41</v>
      </c>
      <c r="D70" s="3">
        <v>3703.15</v>
      </c>
      <c r="E70" s="96">
        <v>0</v>
      </c>
      <c r="F70" s="3">
        <v>0</v>
      </c>
      <c r="G70" s="3">
        <v>0</v>
      </c>
      <c r="I70" t="s">
        <v>388</v>
      </c>
    </row>
    <row r="71" spans="2:9" x14ac:dyDescent="0.6">
      <c r="B71">
        <v>1715766</v>
      </c>
      <c r="C71" t="s">
        <v>42</v>
      </c>
      <c r="D71" s="3">
        <v>15151</v>
      </c>
      <c r="E71" s="96">
        <v>10084</v>
      </c>
      <c r="F71" s="3">
        <v>1161.44</v>
      </c>
      <c r="G71" s="3">
        <v>750</v>
      </c>
      <c r="I71" t="s">
        <v>393</v>
      </c>
    </row>
    <row r="72" spans="2:9" x14ac:dyDescent="0.6">
      <c r="B72">
        <v>1715773</v>
      </c>
      <c r="C72" t="s">
        <v>43</v>
      </c>
      <c r="D72" s="44">
        <v>15312.2</v>
      </c>
      <c r="E72" s="96">
        <v>9750</v>
      </c>
      <c r="F72" s="3">
        <v>7096.28</v>
      </c>
      <c r="G72" s="3">
        <v>7000</v>
      </c>
      <c r="I72" t="s">
        <v>389</v>
      </c>
    </row>
    <row r="73" spans="2:9" x14ac:dyDescent="0.6">
      <c r="B73">
        <v>1715774</v>
      </c>
      <c r="C73" t="s">
        <v>44</v>
      </c>
      <c r="D73" s="3">
        <v>1272.8</v>
      </c>
      <c r="E73" s="96">
        <v>500</v>
      </c>
      <c r="F73" s="3">
        <v>695</v>
      </c>
      <c r="G73" s="3">
        <v>500</v>
      </c>
    </row>
    <row r="74" spans="2:9" x14ac:dyDescent="0.6">
      <c r="B74">
        <v>1715714</v>
      </c>
      <c r="C74" t="s">
        <v>382</v>
      </c>
      <c r="D74" s="3">
        <v>16824.099999999999</v>
      </c>
      <c r="E74" s="96">
        <v>20000</v>
      </c>
      <c r="F74" s="3">
        <v>850</v>
      </c>
      <c r="I74" t="s">
        <v>391</v>
      </c>
    </row>
    <row r="75" spans="2:9" x14ac:dyDescent="0.6">
      <c r="B75">
        <v>1715779</v>
      </c>
      <c r="C75" t="s">
        <v>48</v>
      </c>
      <c r="D75" s="3">
        <v>7503.96</v>
      </c>
      <c r="E75" s="96">
        <v>6600</v>
      </c>
      <c r="F75" s="3">
        <v>1122</v>
      </c>
      <c r="G75" s="3">
        <v>5000</v>
      </c>
      <c r="I75" t="s">
        <v>392</v>
      </c>
    </row>
    <row r="76" spans="2:9" x14ac:dyDescent="0.6">
      <c r="D76" s="97">
        <f>SUM(D66:D75)</f>
        <v>66723.740000000005</v>
      </c>
      <c r="E76" s="97">
        <f>SUM(E66:E75)</f>
        <v>107934</v>
      </c>
      <c r="F76" s="4">
        <f>SUM(F66:F75)</f>
        <v>14674.16</v>
      </c>
      <c r="G76" s="4">
        <f>SUBTOTAL(9,G66:G75)</f>
        <v>18750</v>
      </c>
    </row>
    <row r="79" spans="2:9" x14ac:dyDescent="0.6">
      <c r="D79" s="4">
        <f>SUM(D53+D63+D76)</f>
        <v>220460.02999999997</v>
      </c>
      <c r="E79" s="4">
        <f t="shared" ref="E79:G79" si="1">SUM(E53+E63+E76)</f>
        <v>190649</v>
      </c>
      <c r="F79" s="4">
        <f t="shared" si="1"/>
        <v>42063.9</v>
      </c>
      <c r="G79" s="4">
        <f t="shared" si="1"/>
        <v>83145</v>
      </c>
      <c r="I79" t="s">
        <v>267</v>
      </c>
    </row>
    <row r="81" spans="1:9" x14ac:dyDescent="0.6">
      <c r="G81" s="6"/>
    </row>
    <row r="85" spans="1:9" x14ac:dyDescent="0.6">
      <c r="C85" t="s">
        <v>54</v>
      </c>
      <c r="G85" s="3">
        <v>11000</v>
      </c>
    </row>
    <row r="86" spans="1:9" x14ac:dyDescent="0.6">
      <c r="C86" t="s">
        <v>71</v>
      </c>
      <c r="D86" s="3">
        <v>50000</v>
      </c>
      <c r="E86" s="96">
        <v>50000</v>
      </c>
      <c r="F86" s="3">
        <v>25000</v>
      </c>
      <c r="G86" s="3">
        <v>25000</v>
      </c>
      <c r="I86" t="s">
        <v>272</v>
      </c>
    </row>
    <row r="88" spans="1:9" x14ac:dyDescent="0.6">
      <c r="A88" t="s">
        <v>55</v>
      </c>
      <c r="B88" t="s">
        <v>271</v>
      </c>
      <c r="D88" s="3">
        <f>(D43-D79)-D86</f>
        <v>5294.710000000021</v>
      </c>
      <c r="E88" s="3">
        <f t="shared" ref="E88:G88" si="2">(E43-E79)-E86</f>
        <v>85741</v>
      </c>
      <c r="F88" s="3">
        <f t="shared" si="2"/>
        <v>170120.15</v>
      </c>
      <c r="G88" s="3">
        <f t="shared" si="2"/>
        <v>195569.05</v>
      </c>
      <c r="I88" t="s">
        <v>273</v>
      </c>
    </row>
    <row r="91" spans="1:9" x14ac:dyDescent="0.6">
      <c r="F91" s="3">
        <v>84823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18"/>
  <sheetViews>
    <sheetView workbookViewId="0">
      <selection activeCell="I27" sqref="I27"/>
    </sheetView>
  </sheetViews>
  <sheetFormatPr defaultColWidth="10.796875" defaultRowHeight="15.6" x14ac:dyDescent="0.6"/>
  <cols>
    <col min="1" max="1" width="31" bestFit="1" customWidth="1"/>
    <col min="2" max="2" width="10.6484375" style="3" customWidth="1"/>
    <col min="3" max="3" width="10.34765625" style="3" bestFit="1" customWidth="1"/>
  </cols>
  <sheetData>
    <row r="1" spans="1:11" x14ac:dyDescent="0.6">
      <c r="A1" t="s">
        <v>274</v>
      </c>
      <c r="B1" s="3" t="s">
        <v>16</v>
      </c>
      <c r="C1" s="3" t="s">
        <v>15</v>
      </c>
      <c r="E1" t="s">
        <v>15</v>
      </c>
      <c r="F1" t="s">
        <v>16</v>
      </c>
    </row>
    <row r="4" spans="1:11" x14ac:dyDescent="0.6">
      <c r="A4" s="23" t="s">
        <v>154</v>
      </c>
      <c r="B4" s="112"/>
      <c r="C4" s="37"/>
    </row>
    <row r="5" spans="1:11" x14ac:dyDescent="0.6">
      <c r="A5" s="24" t="s">
        <v>309</v>
      </c>
      <c r="B5" s="113">
        <v>31</v>
      </c>
      <c r="C5" s="37">
        <v>30</v>
      </c>
    </row>
    <row r="6" spans="1:11" x14ac:dyDescent="0.6">
      <c r="A6" s="24" t="s">
        <v>310</v>
      </c>
      <c r="B6" s="113">
        <v>21</v>
      </c>
      <c r="C6" s="37"/>
    </row>
    <row r="7" spans="1:11" x14ac:dyDescent="0.6">
      <c r="A7" s="24" t="s">
        <v>311</v>
      </c>
      <c r="B7" s="113">
        <v>3</v>
      </c>
      <c r="C7" s="37"/>
    </row>
    <row r="8" spans="1:11" x14ac:dyDescent="0.6">
      <c r="A8" s="26" t="s">
        <v>312</v>
      </c>
      <c r="B8" s="113">
        <v>2</v>
      </c>
      <c r="C8" s="37"/>
    </row>
    <row r="9" spans="1:11" x14ac:dyDescent="0.6">
      <c r="A9" s="24" t="s">
        <v>155</v>
      </c>
      <c r="B9" s="113">
        <v>0</v>
      </c>
      <c r="C9" s="37">
        <v>5</v>
      </c>
      <c r="D9" s="108"/>
    </row>
    <row r="10" spans="1:11" x14ac:dyDescent="0.6">
      <c r="A10" s="24" t="s">
        <v>156</v>
      </c>
      <c r="B10" s="113">
        <v>10</v>
      </c>
      <c r="C10" s="37">
        <v>10</v>
      </c>
    </row>
    <row r="11" spans="1:11" x14ac:dyDescent="0.6">
      <c r="A11" s="25" t="s">
        <v>157</v>
      </c>
      <c r="B11" s="114"/>
      <c r="C11" s="37"/>
    </row>
    <row r="12" spans="1:11" x14ac:dyDescent="0.6">
      <c r="A12" s="24" t="s">
        <v>275</v>
      </c>
      <c r="B12" s="113">
        <v>50</v>
      </c>
      <c r="C12" s="37">
        <v>50</v>
      </c>
      <c r="D12" s="108" t="s">
        <v>276</v>
      </c>
      <c r="E12">
        <f>C12*125</f>
        <v>6250</v>
      </c>
      <c r="K12">
        <f>39*2+14*2</f>
        <v>106</v>
      </c>
    </row>
    <row r="13" spans="1:11" x14ac:dyDescent="0.6">
      <c r="A13" s="24" t="s">
        <v>277</v>
      </c>
      <c r="B13" s="113">
        <v>23</v>
      </c>
      <c r="C13" s="37">
        <v>30</v>
      </c>
      <c r="D13" s="108" t="s">
        <v>278</v>
      </c>
      <c r="E13">
        <f>C13*75</f>
        <v>2250</v>
      </c>
    </row>
    <row r="14" spans="1:11" x14ac:dyDescent="0.6">
      <c r="A14" s="26" t="s">
        <v>158</v>
      </c>
      <c r="B14" s="113">
        <v>6</v>
      </c>
      <c r="C14" s="37">
        <v>10</v>
      </c>
      <c r="D14" s="108" t="s">
        <v>279</v>
      </c>
      <c r="E14">
        <f>C14*250</f>
        <v>2500</v>
      </c>
    </row>
    <row r="15" spans="1:11" x14ac:dyDescent="0.6">
      <c r="A15" s="26" t="s">
        <v>280</v>
      </c>
      <c r="B15" s="113"/>
      <c r="C15" s="37">
        <v>15</v>
      </c>
      <c r="D15" s="108" t="s">
        <v>276</v>
      </c>
      <c r="E15">
        <v>1250</v>
      </c>
    </row>
    <row r="16" spans="1:11" x14ac:dyDescent="0.6">
      <c r="A16" s="26" t="s">
        <v>312</v>
      </c>
      <c r="B16" s="113">
        <v>4</v>
      </c>
      <c r="C16" s="37"/>
      <c r="D16" s="108" t="s">
        <v>313</v>
      </c>
    </row>
    <row r="17" spans="1:8" x14ac:dyDescent="0.6">
      <c r="A17" s="26" t="s">
        <v>314</v>
      </c>
      <c r="B17" s="113">
        <v>3</v>
      </c>
      <c r="C17" s="37"/>
      <c r="D17" s="108" t="s">
        <v>315</v>
      </c>
    </row>
    <row r="18" spans="1:8" x14ac:dyDescent="0.6">
      <c r="A18" s="26"/>
      <c r="B18" s="113"/>
      <c r="C18" s="37"/>
      <c r="D18" s="108"/>
    </row>
    <row r="19" spans="1:8" x14ac:dyDescent="0.6">
      <c r="A19" s="23" t="s">
        <v>159</v>
      </c>
      <c r="B19" s="115">
        <f>SUM(B5:B17)</f>
        <v>153</v>
      </c>
      <c r="C19" s="37">
        <f>SUM(C5:C13)</f>
        <v>125</v>
      </c>
      <c r="E19">
        <f>SUM(E12:E15)</f>
        <v>12250</v>
      </c>
      <c r="F19">
        <f>SUM(B26:B27)</f>
        <v>10000</v>
      </c>
    </row>
    <row r="21" spans="1:8" x14ac:dyDescent="0.6">
      <c r="A21" s="28" t="s">
        <v>160</v>
      </c>
      <c r="B21" s="116"/>
    </row>
    <row r="23" spans="1:8" x14ac:dyDescent="0.6">
      <c r="A23" t="s">
        <v>162</v>
      </c>
      <c r="B23" s="3">
        <v>50000</v>
      </c>
      <c r="C23" s="44">
        <v>50000</v>
      </c>
    </row>
    <row r="24" spans="1:8" x14ac:dyDescent="0.6">
      <c r="B24" s="3">
        <v>7500</v>
      </c>
      <c r="C24" s="44"/>
    </row>
    <row r="25" spans="1:8" x14ac:dyDescent="0.6">
      <c r="A25" t="s">
        <v>163</v>
      </c>
      <c r="B25" s="3">
        <v>0</v>
      </c>
      <c r="C25" s="44">
        <v>2500</v>
      </c>
    </row>
    <row r="26" spans="1:8" x14ac:dyDescent="0.6">
      <c r="A26" t="s">
        <v>164</v>
      </c>
      <c r="B26" s="3">
        <v>2025</v>
      </c>
      <c r="C26" s="44">
        <f>E14+E15</f>
        <v>3750</v>
      </c>
    </row>
    <row r="27" spans="1:8" x14ac:dyDescent="0.6">
      <c r="A27" t="s">
        <v>165</v>
      </c>
      <c r="B27" s="3">
        <v>7975</v>
      </c>
      <c r="C27" s="44">
        <f>E12+E13</f>
        <v>8500</v>
      </c>
      <c r="H27">
        <v>73</v>
      </c>
    </row>
    <row r="28" spans="1:8" x14ac:dyDescent="0.6">
      <c r="A28" t="s">
        <v>166</v>
      </c>
    </row>
    <row r="29" spans="1:8" x14ac:dyDescent="0.6">
      <c r="A29" t="s">
        <v>167</v>
      </c>
    </row>
    <row r="30" spans="1:8" x14ac:dyDescent="0.6">
      <c r="A30" s="28" t="s">
        <v>59</v>
      </c>
      <c r="B30" s="3">
        <f>SUM(B23:B29)</f>
        <v>67500</v>
      </c>
      <c r="C30" s="3">
        <f>SUM(C23:C29)</f>
        <v>64750</v>
      </c>
    </row>
    <row r="32" spans="1:8" x14ac:dyDescent="0.6">
      <c r="A32" s="28" t="s">
        <v>168</v>
      </c>
      <c r="B32" s="116"/>
    </row>
    <row r="33" spans="1:3" x14ac:dyDescent="0.6">
      <c r="A33" s="28"/>
      <c r="B33" s="116"/>
    </row>
    <row r="34" spans="1:3" x14ac:dyDescent="0.6">
      <c r="A34" s="29" t="s">
        <v>28</v>
      </c>
      <c r="B34" s="117"/>
    </row>
    <row r="35" spans="1:3" x14ac:dyDescent="0.6">
      <c r="A35" s="109" t="s">
        <v>316</v>
      </c>
      <c r="B35" s="118">
        <v>4275</v>
      </c>
      <c r="C35" s="3">
        <v>4275</v>
      </c>
    </row>
    <row r="36" spans="1:3" x14ac:dyDescent="0.6">
      <c r="A36" s="109" t="s">
        <v>281</v>
      </c>
      <c r="B36" s="118">
        <v>0</v>
      </c>
      <c r="C36" s="3">
        <v>0</v>
      </c>
    </row>
    <row r="37" spans="1:3" x14ac:dyDescent="0.6">
      <c r="A37" s="29" t="s">
        <v>170</v>
      </c>
      <c r="B37" s="4">
        <f>SUM(B35:B36)</f>
        <v>4275</v>
      </c>
      <c r="C37" s="4">
        <f>SUM(C35:C36)</f>
        <v>4275</v>
      </c>
    </row>
    <row r="38" spans="1:3" x14ac:dyDescent="0.6">
      <c r="A38" s="28"/>
      <c r="B38" s="116"/>
    </row>
    <row r="39" spans="1:3" x14ac:dyDescent="0.6">
      <c r="A39" s="29" t="s">
        <v>282</v>
      </c>
      <c r="B39" s="117"/>
    </row>
    <row r="40" spans="1:3" x14ac:dyDescent="0.6">
      <c r="A40" s="109" t="s">
        <v>283</v>
      </c>
      <c r="B40" s="3">
        <v>13300</v>
      </c>
      <c r="C40" s="3">
        <v>12500</v>
      </c>
    </row>
    <row r="41" spans="1:3" x14ac:dyDescent="0.6">
      <c r="A41" s="109" t="s">
        <v>284</v>
      </c>
      <c r="B41" s="118">
        <v>1403.78</v>
      </c>
      <c r="C41" s="3">
        <v>2100</v>
      </c>
    </row>
    <row r="42" spans="1:3" x14ac:dyDescent="0.6">
      <c r="A42" s="29" t="s">
        <v>170</v>
      </c>
      <c r="B42" s="4">
        <f>SUM(B40:B41)</f>
        <v>14703.78</v>
      </c>
      <c r="C42" s="4">
        <f>SUM(C40:C41)</f>
        <v>14600</v>
      </c>
    </row>
    <row r="44" spans="1:3" x14ac:dyDescent="0.6">
      <c r="A44" s="29" t="s">
        <v>169</v>
      </c>
      <c r="B44" s="117"/>
    </row>
    <row r="45" spans="1:3" x14ac:dyDescent="0.6">
      <c r="A45" s="109" t="s">
        <v>285</v>
      </c>
      <c r="B45" s="118">
        <v>1998</v>
      </c>
      <c r="C45" s="3">
        <v>1296</v>
      </c>
    </row>
    <row r="46" spans="1:3" x14ac:dyDescent="0.6">
      <c r="A46" s="30" t="s">
        <v>286</v>
      </c>
      <c r="B46" s="45">
        <v>0</v>
      </c>
      <c r="C46" s="3">
        <v>0</v>
      </c>
    </row>
    <row r="47" spans="1:3" x14ac:dyDescent="0.6">
      <c r="A47" s="30" t="s">
        <v>287</v>
      </c>
      <c r="B47" s="45">
        <v>2403</v>
      </c>
      <c r="C47" s="3">
        <v>2403</v>
      </c>
    </row>
    <row r="48" spans="1:3" x14ac:dyDescent="0.6">
      <c r="A48" s="30" t="s">
        <v>288</v>
      </c>
      <c r="B48" s="45">
        <v>300</v>
      </c>
      <c r="C48" s="3">
        <v>0</v>
      </c>
    </row>
    <row r="49" spans="1:5" x14ac:dyDescent="0.6">
      <c r="A49" s="30" t="s">
        <v>289</v>
      </c>
      <c r="B49" s="45">
        <v>553.5</v>
      </c>
      <c r="C49" s="3">
        <v>2403</v>
      </c>
    </row>
    <row r="50" spans="1:5" x14ac:dyDescent="0.6">
      <c r="A50" s="30" t="s">
        <v>317</v>
      </c>
      <c r="B50" s="45">
        <v>0</v>
      </c>
      <c r="C50" s="3">
        <v>0</v>
      </c>
    </row>
    <row r="51" spans="1:5" x14ac:dyDescent="0.6">
      <c r="A51" s="30" t="s">
        <v>290</v>
      </c>
      <c r="B51" s="45">
        <v>1771.2</v>
      </c>
      <c r="C51" s="3">
        <v>1296</v>
      </c>
    </row>
    <row r="52" spans="1:5" x14ac:dyDescent="0.6">
      <c r="A52" s="29" t="s">
        <v>170</v>
      </c>
      <c r="B52" s="4">
        <f>SUM(B45:B51)</f>
        <v>7025.7</v>
      </c>
      <c r="C52" s="4">
        <f>SUM(C45:C51)</f>
        <v>7398</v>
      </c>
    </row>
    <row r="54" spans="1:5" x14ac:dyDescent="0.6">
      <c r="A54" s="29" t="s">
        <v>171</v>
      </c>
      <c r="B54" s="117"/>
      <c r="E54" t="s">
        <v>291</v>
      </c>
    </row>
    <row r="55" spans="1:5" x14ac:dyDescent="0.6">
      <c r="A55" s="109" t="s">
        <v>292</v>
      </c>
      <c r="B55" s="118">
        <v>368.93</v>
      </c>
      <c r="C55" s="3">
        <v>922.32</v>
      </c>
      <c r="E55" t="s">
        <v>318</v>
      </c>
    </row>
    <row r="56" spans="1:5" x14ac:dyDescent="0.6">
      <c r="A56" s="109" t="s">
        <v>286</v>
      </c>
      <c r="B56" s="118">
        <v>0</v>
      </c>
      <c r="C56" s="3">
        <v>0</v>
      </c>
      <c r="E56" t="s">
        <v>293</v>
      </c>
    </row>
    <row r="57" spans="1:5" x14ac:dyDescent="0.6">
      <c r="A57" s="109" t="s">
        <v>319</v>
      </c>
      <c r="B57" s="118">
        <v>390</v>
      </c>
      <c r="C57" s="3">
        <v>0</v>
      </c>
      <c r="E57" t="s">
        <v>320</v>
      </c>
    </row>
    <row r="58" spans="1:5" x14ac:dyDescent="0.6">
      <c r="A58" t="s">
        <v>172</v>
      </c>
      <c r="B58" s="3">
        <v>7892.42</v>
      </c>
      <c r="C58" s="3">
        <v>4315</v>
      </c>
      <c r="E58" t="s">
        <v>321</v>
      </c>
    </row>
    <row r="59" spans="1:5" x14ac:dyDescent="0.6">
      <c r="A59" t="s">
        <v>294</v>
      </c>
      <c r="B59" s="3">
        <v>277.97000000000003</v>
      </c>
      <c r="C59" s="3">
        <v>2500</v>
      </c>
      <c r="E59" t="s">
        <v>322</v>
      </c>
    </row>
    <row r="60" spans="1:5" x14ac:dyDescent="0.6">
      <c r="A60" t="s">
        <v>173</v>
      </c>
      <c r="B60" s="3">
        <v>5309.93</v>
      </c>
      <c r="C60" s="3">
        <v>4315</v>
      </c>
    </row>
    <row r="61" spans="1:5" x14ac:dyDescent="0.6">
      <c r="A61" t="s">
        <v>323</v>
      </c>
      <c r="B61" s="3">
        <v>0</v>
      </c>
      <c r="C61" s="3">
        <v>1500</v>
      </c>
    </row>
    <row r="62" spans="1:5" x14ac:dyDescent="0.6">
      <c r="A62" t="s">
        <v>174</v>
      </c>
      <c r="B62" s="3">
        <v>922.32</v>
      </c>
      <c r="C62" s="3">
        <v>1291</v>
      </c>
    </row>
    <row r="63" spans="1:5" s="7" customFormat="1" x14ac:dyDescent="0.6">
      <c r="A63" s="29" t="s">
        <v>170</v>
      </c>
      <c r="B63" s="4">
        <f>SUM(B55:B62)</f>
        <v>15161.57</v>
      </c>
      <c r="C63" s="4">
        <f>SUM(C55:C62)</f>
        <v>14843.32</v>
      </c>
      <c r="E63" s="4"/>
    </row>
    <row r="64" spans="1:5" s="7" customFormat="1" x14ac:dyDescent="0.6">
      <c r="A64" s="29"/>
      <c r="B64" s="4"/>
      <c r="C64" s="4"/>
      <c r="E64" s="4"/>
    </row>
    <row r="65" spans="1:5" s="7" customFormat="1" x14ac:dyDescent="0.6">
      <c r="A65" s="29" t="s">
        <v>324</v>
      </c>
      <c r="B65" s="4"/>
      <c r="C65" s="4"/>
      <c r="E65" s="45" t="s">
        <v>325</v>
      </c>
    </row>
    <row r="66" spans="1:5" s="7" customFormat="1" x14ac:dyDescent="0.6">
      <c r="A66" s="109" t="s">
        <v>326</v>
      </c>
      <c r="B66" s="45">
        <v>13.18</v>
      </c>
      <c r="C66" s="4"/>
      <c r="E66" s="45" t="s">
        <v>327</v>
      </c>
    </row>
    <row r="67" spans="1:5" s="7" customFormat="1" x14ac:dyDescent="0.6">
      <c r="A67" s="109" t="s">
        <v>328</v>
      </c>
      <c r="B67" s="45">
        <v>1442.77</v>
      </c>
      <c r="C67" s="4"/>
      <c r="E67" s="45" t="s">
        <v>329</v>
      </c>
    </row>
    <row r="68" spans="1:5" s="7" customFormat="1" x14ac:dyDescent="0.6">
      <c r="A68" s="109" t="s">
        <v>330</v>
      </c>
      <c r="B68" s="45">
        <v>474</v>
      </c>
      <c r="C68" s="4"/>
      <c r="E68" s="4"/>
    </row>
    <row r="69" spans="1:5" s="7" customFormat="1" x14ac:dyDescent="0.6">
      <c r="A69" s="29" t="s">
        <v>170</v>
      </c>
      <c r="B69" s="4">
        <f>SUM(B66:B68)</f>
        <v>1929.95</v>
      </c>
      <c r="C69" s="4"/>
      <c r="E69" s="4"/>
    </row>
    <row r="70" spans="1:5" x14ac:dyDescent="0.6">
      <c r="A70" s="29"/>
      <c r="B70" s="117"/>
    </row>
    <row r="71" spans="1:5" x14ac:dyDescent="0.6">
      <c r="A71" s="29" t="s">
        <v>175</v>
      </c>
      <c r="B71" s="117"/>
    </row>
    <row r="72" spans="1:5" x14ac:dyDescent="0.6">
      <c r="A72" t="s">
        <v>176</v>
      </c>
      <c r="B72" s="105">
        <v>6280.56</v>
      </c>
      <c r="C72" s="44">
        <v>5000</v>
      </c>
    </row>
    <row r="73" spans="1:5" x14ac:dyDescent="0.6">
      <c r="A73" s="109" t="s">
        <v>295</v>
      </c>
      <c r="B73" s="118">
        <v>11745.3</v>
      </c>
      <c r="C73" s="44">
        <v>10000</v>
      </c>
    </row>
    <row r="74" spans="1:5" x14ac:dyDescent="0.6">
      <c r="A74" t="s">
        <v>177</v>
      </c>
      <c r="B74" s="3">
        <v>1066.45</v>
      </c>
      <c r="C74" s="3">
        <v>1000</v>
      </c>
    </row>
    <row r="75" spans="1:5" x14ac:dyDescent="0.6">
      <c r="A75" t="s">
        <v>296</v>
      </c>
      <c r="B75" s="3">
        <v>221</v>
      </c>
      <c r="C75" s="3">
        <v>1000</v>
      </c>
    </row>
    <row r="76" spans="1:5" x14ac:dyDescent="0.6">
      <c r="A76" s="29" t="s">
        <v>170</v>
      </c>
      <c r="B76" s="4">
        <f>SUM(B72:B75)</f>
        <v>19313.310000000001</v>
      </c>
      <c r="C76" s="4">
        <f>SUM(C72:C75)</f>
        <v>17000</v>
      </c>
    </row>
    <row r="78" spans="1:5" x14ac:dyDescent="0.6">
      <c r="A78" s="29" t="s">
        <v>178</v>
      </c>
      <c r="B78" s="117"/>
    </row>
    <row r="79" spans="1:5" x14ac:dyDescent="0.6">
      <c r="A79" s="30" t="s">
        <v>179</v>
      </c>
      <c r="B79" s="45">
        <v>175</v>
      </c>
      <c r="C79" s="3">
        <v>500</v>
      </c>
    </row>
    <row r="80" spans="1:5" x14ac:dyDescent="0.6">
      <c r="A80" t="s">
        <v>180</v>
      </c>
      <c r="B80" s="3">
        <v>349.09</v>
      </c>
      <c r="C80" s="3">
        <v>300</v>
      </c>
      <c r="E80" t="s">
        <v>331</v>
      </c>
    </row>
    <row r="81" spans="1:3" x14ac:dyDescent="0.6">
      <c r="A81" t="s">
        <v>297</v>
      </c>
      <c r="B81" s="3">
        <v>649.08000000000004</v>
      </c>
      <c r="C81" s="3">
        <v>500</v>
      </c>
    </row>
    <row r="82" spans="1:3" x14ac:dyDescent="0.6">
      <c r="A82" t="s">
        <v>181</v>
      </c>
      <c r="B82" s="3">
        <v>45.83</v>
      </c>
      <c r="C82" s="3">
        <v>100</v>
      </c>
    </row>
    <row r="83" spans="1:3" x14ac:dyDescent="0.6">
      <c r="A83" s="29" t="s">
        <v>170</v>
      </c>
      <c r="B83" s="4">
        <f>SUM(B79:B82)</f>
        <v>1219</v>
      </c>
      <c r="C83" s="4">
        <f>SUM(C79:C82)</f>
        <v>1400</v>
      </c>
    </row>
    <row r="84" spans="1:3" x14ac:dyDescent="0.6">
      <c r="A84" s="29"/>
      <c r="B84" s="117"/>
      <c r="C84" s="4"/>
    </row>
    <row r="86" spans="1:3" x14ac:dyDescent="0.6">
      <c r="A86" s="28" t="s">
        <v>182</v>
      </c>
      <c r="B86" s="4">
        <f>SUM(B37+B69+B42+B52+B63+B76+B83)</f>
        <v>63628.31</v>
      </c>
      <c r="C86" s="4">
        <f>SUM(C37+C42+C52+C63+C76+C83)</f>
        <v>59516.32</v>
      </c>
    </row>
    <row r="88" spans="1:3" x14ac:dyDescent="0.6">
      <c r="A88" s="30" t="s">
        <v>69</v>
      </c>
      <c r="B88" s="3">
        <f>B30-B86</f>
        <v>3871.6900000000023</v>
      </c>
      <c r="C88" s="3">
        <f>C30-C86</f>
        <v>5233.68</v>
      </c>
    </row>
    <row r="91" spans="1:3" x14ac:dyDescent="0.6">
      <c r="A91" s="24"/>
      <c r="B91" s="105"/>
    </row>
    <row r="92" spans="1:3" x14ac:dyDescent="0.6">
      <c r="A92" s="24"/>
      <c r="B92" s="105"/>
    </row>
    <row r="93" spans="1:3" x14ac:dyDescent="0.6">
      <c r="A93" s="24"/>
      <c r="B93" s="105"/>
      <c r="C93"/>
    </row>
    <row r="94" spans="1:3" x14ac:dyDescent="0.6">
      <c r="C94"/>
    </row>
    <row r="95" spans="1:3" x14ac:dyDescent="0.6">
      <c r="C95"/>
    </row>
    <row r="96" spans="1:3" x14ac:dyDescent="0.6">
      <c r="B96"/>
      <c r="C96"/>
    </row>
    <row r="97" spans="2:3" x14ac:dyDescent="0.6">
      <c r="B97"/>
      <c r="C97"/>
    </row>
    <row r="98" spans="2:3" x14ac:dyDescent="0.6">
      <c r="B98"/>
      <c r="C98"/>
    </row>
    <row r="99" spans="2:3" x14ac:dyDescent="0.6">
      <c r="B99"/>
      <c r="C99"/>
    </row>
    <row r="100" spans="2:3" x14ac:dyDescent="0.6">
      <c r="B100"/>
      <c r="C100"/>
    </row>
    <row r="101" spans="2:3" x14ac:dyDescent="0.6">
      <c r="B101"/>
      <c r="C101"/>
    </row>
    <row r="102" spans="2:3" x14ac:dyDescent="0.6">
      <c r="B102"/>
      <c r="C102"/>
    </row>
    <row r="103" spans="2:3" x14ac:dyDescent="0.6">
      <c r="B103"/>
      <c r="C103"/>
    </row>
    <row r="104" spans="2:3" x14ac:dyDescent="0.6">
      <c r="B104"/>
      <c r="C104"/>
    </row>
    <row r="105" spans="2:3" x14ac:dyDescent="0.6">
      <c r="B105"/>
      <c r="C105"/>
    </row>
    <row r="106" spans="2:3" x14ac:dyDescent="0.6">
      <c r="B106"/>
      <c r="C106"/>
    </row>
    <row r="107" spans="2:3" x14ac:dyDescent="0.6">
      <c r="B107"/>
      <c r="C107"/>
    </row>
    <row r="108" spans="2:3" x14ac:dyDescent="0.6">
      <c r="B108"/>
      <c r="C108"/>
    </row>
    <row r="109" spans="2:3" x14ac:dyDescent="0.6">
      <c r="B109"/>
      <c r="C109"/>
    </row>
    <row r="110" spans="2:3" x14ac:dyDescent="0.6">
      <c r="B110"/>
      <c r="C110"/>
    </row>
    <row r="111" spans="2:3" x14ac:dyDescent="0.6">
      <c r="B111"/>
      <c r="C111"/>
    </row>
    <row r="112" spans="2:3" x14ac:dyDescent="0.6">
      <c r="B112"/>
      <c r="C112"/>
    </row>
    <row r="113" spans="2:3" x14ac:dyDescent="0.6">
      <c r="B113"/>
      <c r="C113"/>
    </row>
    <row r="114" spans="2:3" x14ac:dyDescent="0.6">
      <c r="B114"/>
      <c r="C114"/>
    </row>
    <row r="115" spans="2:3" x14ac:dyDescent="0.6">
      <c r="B115"/>
      <c r="C115"/>
    </row>
    <row r="116" spans="2:3" x14ac:dyDescent="0.6">
      <c r="B116"/>
      <c r="C116"/>
    </row>
    <row r="117" spans="2:3" x14ac:dyDescent="0.6">
      <c r="B117"/>
      <c r="C117"/>
    </row>
    <row r="118" spans="2:3" x14ac:dyDescent="0.6">
      <c r="B118"/>
      <c r="C1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K33"/>
  <sheetViews>
    <sheetView workbookViewId="0">
      <selection activeCell="N36" sqref="N36"/>
    </sheetView>
  </sheetViews>
  <sheetFormatPr defaultColWidth="11" defaultRowHeight="15.6" x14ac:dyDescent="0.6"/>
  <cols>
    <col min="3" max="3" width="22.6484375" bestFit="1" customWidth="1"/>
    <col min="4" max="4" width="22.6484375" customWidth="1"/>
    <col min="5" max="5" width="16" style="3" customWidth="1"/>
    <col min="6" max="6" width="2.84765625" style="101" customWidth="1"/>
    <col min="7" max="7" width="11" style="9"/>
    <col min="8" max="8" width="11" style="3"/>
  </cols>
  <sheetData>
    <row r="3" spans="1:11" x14ac:dyDescent="0.6">
      <c r="A3" t="s">
        <v>57</v>
      </c>
    </row>
    <row r="5" spans="1:11" x14ac:dyDescent="0.6">
      <c r="E5" s="3" t="s">
        <v>268</v>
      </c>
      <c r="G5" s="9" t="s">
        <v>220</v>
      </c>
      <c r="H5" s="3" t="s">
        <v>216</v>
      </c>
    </row>
    <row r="6" spans="1:11" x14ac:dyDescent="0.6">
      <c r="A6" t="s">
        <v>0</v>
      </c>
      <c r="E6" s="3">
        <v>6095.63</v>
      </c>
      <c r="G6" s="10">
        <v>69480.22</v>
      </c>
      <c r="H6" s="3">
        <v>69480.22</v>
      </c>
    </row>
    <row r="7" spans="1:11" x14ac:dyDescent="0.6">
      <c r="B7">
        <v>1715701</v>
      </c>
      <c r="C7" t="s">
        <v>61</v>
      </c>
      <c r="G7" s="9">
        <v>-17000</v>
      </c>
      <c r="H7" s="3">
        <v>-17000</v>
      </c>
      <c r="K7" t="s">
        <v>63</v>
      </c>
    </row>
    <row r="8" spans="1:11" x14ac:dyDescent="0.6">
      <c r="A8" s="7" t="s">
        <v>64</v>
      </c>
      <c r="E8" s="4">
        <v>6095.63</v>
      </c>
      <c r="F8" s="120"/>
      <c r="G8" s="9">
        <f>SUM(G6:G7)</f>
        <v>52480.22</v>
      </c>
      <c r="H8" s="4">
        <f>SUM(H6:H7)</f>
        <v>52480.22</v>
      </c>
    </row>
    <row r="10" spans="1:11" x14ac:dyDescent="0.6">
      <c r="A10" s="7" t="s">
        <v>11</v>
      </c>
    </row>
    <row r="12" spans="1:11" x14ac:dyDescent="0.6">
      <c r="B12" t="s">
        <v>58</v>
      </c>
    </row>
    <row r="13" spans="1:11" x14ac:dyDescent="0.6">
      <c r="C13" t="s">
        <v>6</v>
      </c>
      <c r="E13" s="3">
        <v>8000</v>
      </c>
      <c r="H13" s="3">
        <v>8600</v>
      </c>
      <c r="K13" t="s">
        <v>73</v>
      </c>
    </row>
    <row r="14" spans="1:11" x14ac:dyDescent="0.6">
      <c r="C14" t="s">
        <v>7</v>
      </c>
      <c r="G14" s="9">
        <v>2760.38</v>
      </c>
      <c r="H14" s="3">
        <v>2760.38</v>
      </c>
      <c r="K14" t="s">
        <v>65</v>
      </c>
    </row>
    <row r="15" spans="1:11" x14ac:dyDescent="0.6">
      <c r="B15" t="s">
        <v>66</v>
      </c>
      <c r="E15" s="4">
        <v>8000</v>
      </c>
      <c r="F15" s="120"/>
      <c r="G15" s="9">
        <f>SUBTOTAL(9,G13:G14)</f>
        <v>2760.38</v>
      </c>
      <c r="H15" s="3">
        <f>SUBTOTAL(9,H13:H14)</f>
        <v>11360.380000000001</v>
      </c>
    </row>
    <row r="17" spans="1:11" x14ac:dyDescent="0.6">
      <c r="A17" s="7" t="s">
        <v>59</v>
      </c>
      <c r="E17" s="4">
        <f>SUM(E8+E15)</f>
        <v>14095.630000000001</v>
      </c>
      <c r="F17" s="120"/>
      <c r="G17" s="119">
        <f>SUM(G8+G15)</f>
        <v>55240.6</v>
      </c>
      <c r="H17" s="12">
        <f>SUM(H8+H15)</f>
        <v>63840.600000000006</v>
      </c>
    </row>
    <row r="20" spans="1:11" x14ac:dyDescent="0.6">
      <c r="A20" s="7" t="s">
        <v>24</v>
      </c>
    </row>
    <row r="21" spans="1:11" x14ac:dyDescent="0.6">
      <c r="B21">
        <v>1715701</v>
      </c>
      <c r="C21" t="s">
        <v>62</v>
      </c>
      <c r="E21" s="3">
        <v>0</v>
      </c>
      <c r="G21" s="9">
        <v>25000</v>
      </c>
      <c r="H21" s="3">
        <v>25000</v>
      </c>
    </row>
    <row r="22" spans="1:11" x14ac:dyDescent="0.6">
      <c r="B22">
        <v>1715750</v>
      </c>
      <c r="C22" t="s">
        <v>56</v>
      </c>
      <c r="E22" s="3">
        <v>10500</v>
      </c>
      <c r="G22" s="9">
        <v>17937.5</v>
      </c>
      <c r="H22" s="3">
        <v>6250</v>
      </c>
      <c r="K22" t="s">
        <v>368</v>
      </c>
    </row>
    <row r="23" spans="1:11" x14ac:dyDescent="0.6">
      <c r="C23" t="s">
        <v>60</v>
      </c>
      <c r="H23" s="3">
        <v>5250</v>
      </c>
    </row>
    <row r="24" spans="1:11" x14ac:dyDescent="0.6">
      <c r="B24">
        <v>1715714</v>
      </c>
      <c r="C24" t="s">
        <v>51</v>
      </c>
      <c r="E24" s="3">
        <v>3500</v>
      </c>
      <c r="G24" s="9">
        <v>1452.92</v>
      </c>
      <c r="H24" s="3">
        <v>15000</v>
      </c>
    </row>
    <row r="25" spans="1:11" x14ac:dyDescent="0.6">
      <c r="B25">
        <v>1715714</v>
      </c>
      <c r="C25" t="s">
        <v>51</v>
      </c>
      <c r="G25" s="9">
        <v>1647.65</v>
      </c>
      <c r="H25" s="3">
        <v>2760.38</v>
      </c>
      <c r="K25" t="s">
        <v>72</v>
      </c>
    </row>
    <row r="26" spans="1:11" x14ac:dyDescent="0.6">
      <c r="C26" t="s">
        <v>43</v>
      </c>
      <c r="G26" s="9">
        <v>975.83</v>
      </c>
      <c r="H26" s="3">
        <v>1500</v>
      </c>
      <c r="K26" t="s">
        <v>70</v>
      </c>
    </row>
    <row r="27" spans="1:11" x14ac:dyDescent="0.6">
      <c r="C27" t="s">
        <v>67</v>
      </c>
      <c r="E27" s="4">
        <f>SUM(E21:E26)</f>
        <v>14000</v>
      </c>
      <c r="F27" s="120"/>
      <c r="G27" s="45">
        <f>SUBTOTAL(9,G21:G26)</f>
        <v>47013.9</v>
      </c>
      <c r="H27" s="4">
        <f>SUBTOTAL(9,H21:H26)</f>
        <v>55760.38</v>
      </c>
    </row>
    <row r="29" spans="1:11" x14ac:dyDescent="0.6">
      <c r="C29" t="s">
        <v>54</v>
      </c>
      <c r="G29" s="3">
        <v>2964</v>
      </c>
      <c r="H29" s="3">
        <v>8080</v>
      </c>
    </row>
    <row r="31" spans="1:11" x14ac:dyDescent="0.6">
      <c r="A31" t="s">
        <v>68</v>
      </c>
      <c r="E31" s="4">
        <f>E27</f>
        <v>14000</v>
      </c>
      <c r="F31" s="120"/>
      <c r="G31" s="45">
        <f>SUM(G27+G29)</f>
        <v>49977.9</v>
      </c>
      <c r="H31" s="45">
        <f>SUM(H27+H29)</f>
        <v>63840.38</v>
      </c>
    </row>
    <row r="33" spans="1:8" x14ac:dyDescent="0.6">
      <c r="A33" t="s">
        <v>69</v>
      </c>
      <c r="E33" s="4">
        <f>E17-E31</f>
        <v>95.630000000001019</v>
      </c>
      <c r="F33" s="120"/>
      <c r="G33" s="3">
        <f>G17-G31</f>
        <v>5262.6999999999971</v>
      </c>
      <c r="H33" s="3">
        <f>H17-H31</f>
        <v>0.22000000000844011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O99"/>
  <sheetViews>
    <sheetView topLeftCell="A57" workbookViewId="0">
      <selection activeCell="E66" sqref="E66"/>
    </sheetView>
  </sheetViews>
  <sheetFormatPr defaultColWidth="11" defaultRowHeight="15.6" x14ac:dyDescent="0.6"/>
  <cols>
    <col min="3" max="3" width="23" bestFit="1" customWidth="1"/>
    <col min="4" max="5" width="23" customWidth="1"/>
    <col min="6" max="6" width="13.1484375" customWidth="1"/>
    <col min="7" max="7" width="3.5" style="101" customWidth="1"/>
    <col min="8" max="8" width="11.6484375" style="9" bestFit="1" customWidth="1"/>
    <col min="9" max="9" width="13.5" style="9" bestFit="1" customWidth="1"/>
    <col min="10" max="10" width="3.84765625" style="101" customWidth="1"/>
    <col min="11" max="11" width="12.84765625" style="9" bestFit="1" customWidth="1"/>
    <col min="12" max="12" width="14.1484375" bestFit="1" customWidth="1"/>
  </cols>
  <sheetData>
    <row r="2" spans="1:15" x14ac:dyDescent="0.6">
      <c r="A2" s="7" t="s">
        <v>11</v>
      </c>
      <c r="E2" t="s">
        <v>341</v>
      </c>
      <c r="F2" t="s">
        <v>268</v>
      </c>
      <c r="H2" s="34" t="s">
        <v>220</v>
      </c>
      <c r="I2" s="34" t="s">
        <v>216</v>
      </c>
      <c r="K2" s="34" t="s">
        <v>161</v>
      </c>
      <c r="M2" s="34" t="s">
        <v>222</v>
      </c>
    </row>
    <row r="4" spans="1:15" x14ac:dyDescent="0.6">
      <c r="A4" s="7" t="s">
        <v>12</v>
      </c>
      <c r="B4" t="s">
        <v>0</v>
      </c>
      <c r="F4">
        <v>21750</v>
      </c>
      <c r="I4" s="9">
        <v>685</v>
      </c>
      <c r="K4" s="9">
        <v>0</v>
      </c>
    </row>
    <row r="6" spans="1:15" x14ac:dyDescent="0.6">
      <c r="B6" t="s">
        <v>9</v>
      </c>
    </row>
    <row r="7" spans="1:15" x14ac:dyDescent="0.6">
      <c r="C7" t="s">
        <v>5</v>
      </c>
      <c r="F7" s="37"/>
      <c r="H7" s="9">
        <v>25000</v>
      </c>
      <c r="I7" s="9">
        <v>30000</v>
      </c>
      <c r="K7" s="9">
        <v>30000</v>
      </c>
      <c r="M7" t="s">
        <v>242</v>
      </c>
    </row>
    <row r="8" spans="1:15" x14ac:dyDescent="0.6">
      <c r="C8" t="s">
        <v>52</v>
      </c>
      <c r="I8" s="9">
        <v>38000</v>
      </c>
    </row>
    <row r="9" spans="1:15" x14ac:dyDescent="0.6">
      <c r="C9" t="s">
        <v>170</v>
      </c>
      <c r="I9" s="47">
        <f>SUBTOTAL(9,I7:I8)</f>
        <v>68000</v>
      </c>
    </row>
    <row r="10" spans="1:15" x14ac:dyDescent="0.6">
      <c r="I10" s="38"/>
    </row>
    <row r="11" spans="1:15" x14ac:dyDescent="0.6">
      <c r="B11" t="s">
        <v>224</v>
      </c>
    </row>
    <row r="12" spans="1:15" x14ac:dyDescent="0.6">
      <c r="B12">
        <v>1714105</v>
      </c>
      <c r="C12" t="s">
        <v>232</v>
      </c>
      <c r="I12" s="9">
        <v>3500</v>
      </c>
      <c r="O12" t="s">
        <v>304</v>
      </c>
    </row>
    <row r="13" spans="1:15" x14ac:dyDescent="0.6">
      <c r="B13">
        <v>1714107</v>
      </c>
      <c r="C13" t="s">
        <v>231</v>
      </c>
      <c r="I13" s="9">
        <v>3000</v>
      </c>
    </row>
    <row r="14" spans="1:15" x14ac:dyDescent="0.6">
      <c r="C14" t="s">
        <v>170</v>
      </c>
      <c r="I14" s="47">
        <f>SUBTOTAL(9,I12:I13)</f>
        <v>6500</v>
      </c>
    </row>
    <row r="16" spans="1:15" x14ac:dyDescent="0.6">
      <c r="B16" t="s">
        <v>225</v>
      </c>
      <c r="C16" t="s">
        <v>226</v>
      </c>
    </row>
    <row r="17" spans="1:15" x14ac:dyDescent="0.6">
      <c r="C17" t="s">
        <v>227</v>
      </c>
    </row>
    <row r="18" spans="1:15" s="7" customFormat="1" x14ac:dyDescent="0.6">
      <c r="A18" s="7" t="s">
        <v>23</v>
      </c>
      <c r="E18" s="7">
        <v>21750</v>
      </c>
      <c r="F18" s="7">
        <f>SUM(F4:F17)</f>
        <v>21750</v>
      </c>
      <c r="G18" s="120"/>
      <c r="H18" s="39">
        <v>25000</v>
      </c>
      <c r="I18" s="39">
        <f>SUM(I9 +I14)</f>
        <v>74500</v>
      </c>
      <c r="J18" s="120"/>
      <c r="K18" s="39">
        <v>30000</v>
      </c>
    </row>
    <row r="21" spans="1:15" x14ac:dyDescent="0.6">
      <c r="A21" s="7" t="s">
        <v>24</v>
      </c>
    </row>
    <row r="22" spans="1:15" x14ac:dyDescent="0.6">
      <c r="A22" s="7"/>
      <c r="B22" s="7" t="s">
        <v>302</v>
      </c>
    </row>
    <row r="23" spans="1:15" x14ac:dyDescent="0.6">
      <c r="A23" s="7"/>
      <c r="C23" t="s">
        <v>301</v>
      </c>
      <c r="H23" s="9">
        <v>1750</v>
      </c>
    </row>
    <row r="24" spans="1:15" x14ac:dyDescent="0.6">
      <c r="A24" s="7"/>
    </row>
    <row r="25" spans="1:15" x14ac:dyDescent="0.6">
      <c r="B25" s="7" t="s">
        <v>228</v>
      </c>
    </row>
    <row r="26" spans="1:15" x14ac:dyDescent="0.6">
      <c r="B26">
        <v>1715702</v>
      </c>
      <c r="C26" t="s">
        <v>29</v>
      </c>
      <c r="E26">
        <v>8000</v>
      </c>
      <c r="F26" s="37">
        <v>8000</v>
      </c>
      <c r="I26" s="9">
        <v>8000</v>
      </c>
      <c r="M26" t="s">
        <v>52</v>
      </c>
      <c r="N26" t="s">
        <v>5</v>
      </c>
      <c r="O26" t="s">
        <v>300</v>
      </c>
    </row>
    <row r="27" spans="1:15" x14ac:dyDescent="0.6">
      <c r="B27">
        <v>1715702</v>
      </c>
      <c r="C27" t="s">
        <v>29</v>
      </c>
      <c r="E27">
        <v>0</v>
      </c>
      <c r="I27" s="9">
        <v>5000</v>
      </c>
      <c r="M27" t="s">
        <v>5</v>
      </c>
    </row>
    <row r="28" spans="1:15" x14ac:dyDescent="0.6">
      <c r="B28">
        <v>1715750</v>
      </c>
      <c r="C28" t="s">
        <v>221</v>
      </c>
      <c r="E28">
        <v>0</v>
      </c>
      <c r="I28" s="9">
        <v>8000</v>
      </c>
      <c r="M28" t="s">
        <v>52</v>
      </c>
    </row>
    <row r="29" spans="1:15" x14ac:dyDescent="0.6">
      <c r="B29">
        <v>1715720</v>
      </c>
      <c r="C29" t="s">
        <v>233</v>
      </c>
      <c r="E29">
        <v>0</v>
      </c>
      <c r="I29" s="9">
        <v>6000</v>
      </c>
      <c r="M29" t="s">
        <v>52</v>
      </c>
    </row>
    <row r="30" spans="1:15" x14ac:dyDescent="0.6">
      <c r="B30">
        <v>1715766</v>
      </c>
      <c r="C30" t="s">
        <v>342</v>
      </c>
      <c r="E30">
        <v>0</v>
      </c>
      <c r="I30" s="9">
        <v>420</v>
      </c>
      <c r="M30" t="s">
        <v>52</v>
      </c>
    </row>
    <row r="31" spans="1:15" x14ac:dyDescent="0.6">
      <c r="B31">
        <v>1715767</v>
      </c>
      <c r="C31" t="s">
        <v>49</v>
      </c>
      <c r="E31">
        <v>0</v>
      </c>
      <c r="I31" s="9">
        <v>400</v>
      </c>
      <c r="M31" t="s">
        <v>52</v>
      </c>
    </row>
    <row r="32" spans="1:15" x14ac:dyDescent="0.6">
      <c r="B32">
        <v>1715773</v>
      </c>
      <c r="C32" t="s">
        <v>230</v>
      </c>
      <c r="E32">
        <v>0</v>
      </c>
      <c r="I32" s="9">
        <v>2800</v>
      </c>
      <c r="M32" t="s">
        <v>52</v>
      </c>
    </row>
    <row r="33" spans="1:15" x14ac:dyDescent="0.6">
      <c r="B33">
        <v>1715773</v>
      </c>
      <c r="C33" t="s">
        <v>235</v>
      </c>
      <c r="E33">
        <v>3744</v>
      </c>
      <c r="I33" s="9">
        <v>8400</v>
      </c>
      <c r="M33" t="s">
        <v>52</v>
      </c>
      <c r="N33" t="s">
        <v>5</v>
      </c>
      <c r="O33" t="s">
        <v>299</v>
      </c>
    </row>
    <row r="34" spans="1:15" x14ac:dyDescent="0.6">
      <c r="B34">
        <v>1715774</v>
      </c>
      <c r="C34" t="s">
        <v>236</v>
      </c>
      <c r="E34">
        <v>0</v>
      </c>
      <c r="I34" s="9">
        <v>1800</v>
      </c>
      <c r="M34" t="s">
        <v>237</v>
      </c>
      <c r="O34" t="s">
        <v>303</v>
      </c>
    </row>
    <row r="35" spans="1:15" x14ac:dyDescent="0.6">
      <c r="B35">
        <v>1715714</v>
      </c>
      <c r="C35" t="s">
        <v>217</v>
      </c>
      <c r="E35" s="37">
        <v>10006</v>
      </c>
      <c r="F35" s="37">
        <v>13000</v>
      </c>
      <c r="H35" s="9">
        <v>1500</v>
      </c>
      <c r="I35" s="46">
        <v>10000</v>
      </c>
      <c r="K35" s="9">
        <v>2000</v>
      </c>
      <c r="M35" t="s">
        <v>5</v>
      </c>
      <c r="N35" t="s">
        <v>5</v>
      </c>
      <c r="O35" t="s">
        <v>298</v>
      </c>
    </row>
    <row r="36" spans="1:15" x14ac:dyDescent="0.6">
      <c r="B36">
        <v>1715779</v>
      </c>
      <c r="C36" t="s">
        <v>234</v>
      </c>
      <c r="E36">
        <v>0</v>
      </c>
      <c r="I36" s="9">
        <v>3200</v>
      </c>
      <c r="M36" t="s">
        <v>13</v>
      </c>
    </row>
    <row r="37" spans="1:15" x14ac:dyDescent="0.6">
      <c r="B37" t="s">
        <v>67</v>
      </c>
      <c r="E37">
        <f>SUM(E25:E36)</f>
        <v>21750</v>
      </c>
      <c r="F37" s="37">
        <f>SUM(F26:F36)</f>
        <v>21000</v>
      </c>
      <c r="H37" s="9">
        <f>SUM(H26:H36)</f>
        <v>1500</v>
      </c>
      <c r="I37" s="47">
        <f>SUBTOTAL(9,I26:I36)</f>
        <v>54020</v>
      </c>
    </row>
    <row r="40" spans="1:15" s="7" customFormat="1" x14ac:dyDescent="0.6">
      <c r="B40" s="7" t="s">
        <v>239</v>
      </c>
      <c r="G40" s="120"/>
      <c r="H40" s="39"/>
      <c r="I40" s="40"/>
      <c r="J40" s="120"/>
      <c r="K40" s="39"/>
    </row>
    <row r="41" spans="1:15" x14ac:dyDescent="0.6">
      <c r="B41" s="7"/>
    </row>
    <row r="42" spans="1:15" x14ac:dyDescent="0.6">
      <c r="B42">
        <v>1715702</v>
      </c>
      <c r="C42" t="s">
        <v>29</v>
      </c>
      <c r="I42" s="46">
        <v>10000</v>
      </c>
      <c r="K42" s="9">
        <v>18000</v>
      </c>
      <c r="M42" t="s">
        <v>5</v>
      </c>
      <c r="O42" t="s">
        <v>223</v>
      </c>
    </row>
    <row r="43" spans="1:15" x14ac:dyDescent="0.6">
      <c r="B43">
        <v>1715711</v>
      </c>
      <c r="C43" t="s">
        <v>219</v>
      </c>
      <c r="I43" s="46">
        <v>2500</v>
      </c>
      <c r="M43" t="s">
        <v>5</v>
      </c>
      <c r="O43" t="s">
        <v>240</v>
      </c>
    </row>
    <row r="44" spans="1:15" x14ac:dyDescent="0.6">
      <c r="B44">
        <v>1715766</v>
      </c>
      <c r="C44" t="s">
        <v>229</v>
      </c>
      <c r="I44" s="46">
        <v>215</v>
      </c>
      <c r="K44" s="9">
        <v>215</v>
      </c>
      <c r="M44" t="s">
        <v>5</v>
      </c>
    </row>
    <row r="45" spans="1:15" x14ac:dyDescent="0.6">
      <c r="B45">
        <v>1715714</v>
      </c>
      <c r="C45" t="s">
        <v>218</v>
      </c>
      <c r="I45" s="9">
        <v>0</v>
      </c>
      <c r="K45" s="9">
        <v>7000</v>
      </c>
    </row>
    <row r="46" spans="1:15" x14ac:dyDescent="0.6">
      <c r="B46" t="s">
        <v>67</v>
      </c>
      <c r="H46" s="9">
        <f>SUM(H42:H45)</f>
        <v>0</v>
      </c>
      <c r="I46" s="46">
        <f>SUBTOTAL(9,I42:I45)</f>
        <v>12715</v>
      </c>
      <c r="O46" t="s">
        <v>241</v>
      </c>
    </row>
    <row r="48" spans="1:15" s="7" customFormat="1" x14ac:dyDescent="0.6">
      <c r="A48" s="7" t="s">
        <v>53</v>
      </c>
      <c r="E48" s="124">
        <f>SUM(E23+E37)</f>
        <v>21750</v>
      </c>
      <c r="F48" s="124">
        <f>SUM(F23+F37)</f>
        <v>21000</v>
      </c>
      <c r="G48" s="120"/>
      <c r="H48" s="39">
        <f>SUM(H23+H37+H46)</f>
        <v>3250</v>
      </c>
      <c r="I48" s="39">
        <f>SUM(I37+I46)</f>
        <v>66735</v>
      </c>
      <c r="J48" s="120"/>
      <c r="K48" s="39">
        <f>SUM(K24:K45)</f>
        <v>27215</v>
      </c>
    </row>
    <row r="51" spans="1:15" x14ac:dyDescent="0.6">
      <c r="C51" t="s">
        <v>54</v>
      </c>
      <c r="F51">
        <v>750</v>
      </c>
      <c r="H51" s="9">
        <f>H18-H48</f>
        <v>21750</v>
      </c>
      <c r="I51" s="9">
        <f>I18-I48</f>
        <v>7765</v>
      </c>
      <c r="O51" s="41"/>
    </row>
    <row r="52" spans="1:15" x14ac:dyDescent="0.6">
      <c r="C52" t="s">
        <v>71</v>
      </c>
      <c r="E52">
        <v>0</v>
      </c>
      <c r="K52" s="9">
        <v>685</v>
      </c>
    </row>
    <row r="54" spans="1:15" x14ac:dyDescent="0.6">
      <c r="A54" t="s">
        <v>55</v>
      </c>
      <c r="E54" s="37">
        <f>E18-(E48+E52)</f>
        <v>0</v>
      </c>
      <c r="F54" s="37">
        <f>F18-(F48+F51)</f>
        <v>0</v>
      </c>
      <c r="H54" s="9">
        <v>0</v>
      </c>
      <c r="I54" s="9">
        <f>I18-(I48+I51)</f>
        <v>0</v>
      </c>
      <c r="K54" s="9">
        <f>SUM(K26:K52)</f>
        <v>55115</v>
      </c>
    </row>
    <row r="60" spans="1:15" s="35" customFormat="1" x14ac:dyDescent="0.6">
      <c r="G60" s="101"/>
      <c r="H60" s="36"/>
      <c r="I60" s="36"/>
      <c r="J60" s="101"/>
      <c r="K60" s="36"/>
    </row>
    <row r="62" spans="1:15" x14ac:dyDescent="0.6">
      <c r="C62" t="s">
        <v>359</v>
      </c>
      <c r="E62" t="s">
        <v>367</v>
      </c>
      <c r="F62" t="s">
        <v>361</v>
      </c>
    </row>
    <row r="63" spans="1:15" x14ac:dyDescent="0.6">
      <c r="D63" t="s">
        <v>343</v>
      </c>
      <c r="E63">
        <v>2500</v>
      </c>
      <c r="F63" s="9">
        <v>2500</v>
      </c>
      <c r="G63" s="121"/>
      <c r="H63"/>
      <c r="K63"/>
      <c r="O63" s="7"/>
    </row>
    <row r="64" spans="1:15" x14ac:dyDescent="0.6">
      <c r="D64" t="s">
        <v>366</v>
      </c>
      <c r="E64">
        <v>35</v>
      </c>
      <c r="F64" s="9">
        <v>35</v>
      </c>
      <c r="G64" s="121"/>
      <c r="H64"/>
      <c r="K64"/>
      <c r="O64" s="7"/>
    </row>
    <row r="65" spans="2:15" x14ac:dyDescent="0.6">
      <c r="D65" t="s">
        <v>344</v>
      </c>
      <c r="E65">
        <v>708.7</v>
      </c>
      <c r="F65" s="9">
        <v>750</v>
      </c>
      <c r="G65" s="121"/>
      <c r="I65" s="37"/>
      <c r="K65"/>
      <c r="O65" s="9"/>
    </row>
    <row r="66" spans="2:15" x14ac:dyDescent="0.6">
      <c r="D66" t="s">
        <v>345</v>
      </c>
      <c r="E66" s="14">
        <v>500</v>
      </c>
      <c r="F66" s="9">
        <v>500</v>
      </c>
      <c r="G66" s="121"/>
      <c r="I66" s="37"/>
      <c r="O66" s="9"/>
    </row>
    <row r="67" spans="2:15" x14ac:dyDescent="0.6">
      <c r="F67" s="9"/>
      <c r="G67" s="121"/>
      <c r="I67" s="37"/>
      <c r="O67" s="9"/>
    </row>
    <row r="68" spans="2:15" x14ac:dyDescent="0.6">
      <c r="D68" t="s">
        <v>170</v>
      </c>
      <c r="E68">
        <f>SUM(E63:E66)</f>
        <v>3743.7</v>
      </c>
      <c r="F68" s="9">
        <f>SUM(F63:F66)</f>
        <v>3785</v>
      </c>
      <c r="G68" s="121"/>
      <c r="I68" s="37"/>
      <c r="O68" s="9"/>
    </row>
    <row r="69" spans="2:15" x14ac:dyDescent="0.6">
      <c r="F69" s="9"/>
      <c r="G69" s="121"/>
      <c r="I69" s="37"/>
    </row>
    <row r="70" spans="2:15" x14ac:dyDescent="0.6">
      <c r="F70" s="9"/>
      <c r="G70" s="121"/>
    </row>
    <row r="71" spans="2:15" x14ac:dyDescent="0.6">
      <c r="B71" t="s">
        <v>346</v>
      </c>
      <c r="C71" s="129" t="s">
        <v>347</v>
      </c>
      <c r="D71" s="129" t="s">
        <v>354</v>
      </c>
      <c r="E71" s="14">
        <v>1720</v>
      </c>
      <c r="F71" s="9">
        <v>1625</v>
      </c>
      <c r="G71" s="121"/>
      <c r="O71" s="9"/>
    </row>
    <row r="72" spans="2:15" x14ac:dyDescent="0.6">
      <c r="C72" s="129" t="s">
        <v>348</v>
      </c>
      <c r="D72" s="129" t="s">
        <v>355</v>
      </c>
      <c r="E72">
        <v>1225</v>
      </c>
      <c r="F72" s="22">
        <v>1225</v>
      </c>
      <c r="G72" s="121"/>
      <c r="H72" s="22"/>
      <c r="I72" s="22"/>
    </row>
    <row r="73" spans="2:15" x14ac:dyDescent="0.6">
      <c r="C73" s="129" t="s">
        <v>349</v>
      </c>
      <c r="D73" s="129" t="s">
        <v>356</v>
      </c>
      <c r="E73">
        <v>450</v>
      </c>
      <c r="F73" s="22">
        <v>450</v>
      </c>
      <c r="G73" s="121"/>
      <c r="H73" s="22"/>
      <c r="I73" s="22"/>
    </row>
    <row r="74" spans="2:15" x14ac:dyDescent="0.6">
      <c r="C74" s="129" t="s">
        <v>360</v>
      </c>
      <c r="D74" s="129" t="s">
        <v>356</v>
      </c>
      <c r="E74">
        <v>320</v>
      </c>
      <c r="F74" s="22">
        <v>320</v>
      </c>
      <c r="G74" s="121"/>
      <c r="H74" s="22"/>
      <c r="I74" s="22"/>
    </row>
    <row r="75" spans="2:15" x14ac:dyDescent="0.6">
      <c r="C75" s="129" t="s">
        <v>350</v>
      </c>
      <c r="D75" s="129" t="s">
        <v>357</v>
      </c>
      <c r="E75">
        <v>1600</v>
      </c>
      <c r="F75" s="22">
        <v>1600</v>
      </c>
      <c r="G75" s="121"/>
      <c r="H75" s="22"/>
      <c r="I75" s="22"/>
    </row>
    <row r="76" spans="2:15" x14ac:dyDescent="0.6">
      <c r="C76" s="129" t="s">
        <v>351</v>
      </c>
      <c r="D76" s="129" t="s">
        <v>358</v>
      </c>
      <c r="E76">
        <v>1090.69</v>
      </c>
      <c r="F76" s="22">
        <v>925</v>
      </c>
      <c r="G76" s="121"/>
      <c r="H76" s="22"/>
      <c r="I76" s="22"/>
      <c r="N76" s="42"/>
    </row>
    <row r="77" spans="2:15" x14ac:dyDescent="0.6">
      <c r="C77" s="129" t="s">
        <v>352</v>
      </c>
      <c r="D77" s="129" t="s">
        <v>358</v>
      </c>
      <c r="E77">
        <v>925</v>
      </c>
      <c r="F77" s="22">
        <v>925</v>
      </c>
      <c r="G77" s="121"/>
      <c r="H77" s="22"/>
      <c r="I77" s="22"/>
      <c r="N77" s="9"/>
    </row>
    <row r="78" spans="2:15" x14ac:dyDescent="0.6">
      <c r="C78" s="129" t="s">
        <v>364</v>
      </c>
      <c r="D78" s="129" t="s">
        <v>365</v>
      </c>
      <c r="E78">
        <v>925</v>
      </c>
      <c r="F78" s="22">
        <v>925</v>
      </c>
      <c r="G78" s="121"/>
      <c r="H78" s="22"/>
      <c r="I78" s="22"/>
      <c r="N78" s="9"/>
    </row>
    <row r="79" spans="2:15" x14ac:dyDescent="0.6">
      <c r="C79" s="129" t="s">
        <v>353</v>
      </c>
      <c r="D79" s="129" t="s">
        <v>363</v>
      </c>
      <c r="E79">
        <v>1225</v>
      </c>
      <c r="F79" s="22">
        <v>1225</v>
      </c>
      <c r="G79" s="121"/>
      <c r="H79" s="22"/>
      <c r="I79" s="22"/>
      <c r="L79" s="24"/>
      <c r="N79" s="9"/>
    </row>
    <row r="80" spans="2:15" x14ac:dyDescent="0.6">
      <c r="C80" s="130" t="s">
        <v>362</v>
      </c>
      <c r="D80" s="130" t="s">
        <v>117</v>
      </c>
      <c r="E80" s="24">
        <v>525</v>
      </c>
      <c r="F80" s="22">
        <v>525</v>
      </c>
      <c r="G80" s="121"/>
      <c r="H80" s="22"/>
      <c r="I80" s="22"/>
      <c r="L80" s="24"/>
    </row>
    <row r="81" spans="3:14" x14ac:dyDescent="0.6">
      <c r="C81" s="24"/>
      <c r="D81" s="130" t="s">
        <v>67</v>
      </c>
      <c r="E81" s="24">
        <f>SUM(E71:E80)</f>
        <v>10005.69</v>
      </c>
      <c r="F81" s="22">
        <f>SUM(F71:F80)</f>
        <v>9745</v>
      </c>
      <c r="G81" s="121"/>
      <c r="H81" s="22"/>
      <c r="I81" s="22"/>
    </row>
    <row r="82" spans="3:14" x14ac:dyDescent="0.6">
      <c r="C82" s="24"/>
      <c r="D82" s="24"/>
      <c r="E82" s="24"/>
      <c r="F82" s="22"/>
      <c r="G82" s="121"/>
      <c r="H82" s="22"/>
      <c r="I82" s="22"/>
      <c r="N82" s="42"/>
    </row>
    <row r="83" spans="3:14" x14ac:dyDescent="0.6">
      <c r="C83" s="24"/>
      <c r="D83" s="24"/>
      <c r="E83" s="24"/>
      <c r="F83" s="48"/>
      <c r="G83" s="123"/>
      <c r="H83" s="22"/>
      <c r="I83" s="22"/>
    </row>
    <row r="84" spans="3:14" x14ac:dyDescent="0.6">
      <c r="C84" s="24"/>
      <c r="D84" s="24"/>
      <c r="E84" s="24"/>
      <c r="F84" s="22"/>
      <c r="G84" s="121"/>
      <c r="H84" s="22"/>
      <c r="I84" s="22"/>
    </row>
    <row r="85" spans="3:14" x14ac:dyDescent="0.6">
      <c r="C85" s="24"/>
      <c r="D85" s="24"/>
      <c r="E85" s="24"/>
      <c r="F85" s="22"/>
      <c r="G85" s="121"/>
      <c r="H85" s="22"/>
      <c r="I85" s="22"/>
    </row>
    <row r="86" spans="3:14" x14ac:dyDescent="0.6">
      <c r="C86" s="24"/>
      <c r="D86" s="24"/>
      <c r="E86" s="24"/>
      <c r="F86" s="22"/>
      <c r="G86" s="121"/>
      <c r="H86" s="22"/>
      <c r="I86" s="22"/>
    </row>
    <row r="87" spans="3:14" s="7" customFormat="1" x14ac:dyDescent="0.6">
      <c r="C87" s="23"/>
      <c r="D87" s="23"/>
      <c r="E87" s="23"/>
      <c r="F87" s="27"/>
      <c r="G87" s="122"/>
      <c r="H87" s="27"/>
      <c r="I87" s="27"/>
      <c r="J87" s="120"/>
      <c r="K87" s="39"/>
    </row>
    <row r="88" spans="3:14" x14ac:dyDescent="0.6">
      <c r="C88" s="24"/>
      <c r="D88" s="24"/>
      <c r="E88" s="24"/>
      <c r="F88" s="22"/>
      <c r="G88" s="121"/>
      <c r="H88" s="22"/>
      <c r="I88" s="22"/>
    </row>
    <row r="89" spans="3:14" x14ac:dyDescent="0.6">
      <c r="C89" s="24"/>
      <c r="D89" s="24"/>
      <c r="E89" s="24"/>
      <c r="F89" s="22"/>
      <c r="G89" s="121"/>
      <c r="H89" s="22"/>
      <c r="I89" s="22"/>
    </row>
    <row r="90" spans="3:14" x14ac:dyDescent="0.6">
      <c r="C90" s="24"/>
      <c r="D90" s="24"/>
      <c r="E90" s="24"/>
      <c r="F90" s="22"/>
      <c r="G90" s="121"/>
      <c r="H90" s="22"/>
      <c r="I90" s="22"/>
    </row>
    <row r="91" spans="3:14" x14ac:dyDescent="0.6">
      <c r="C91" s="24"/>
      <c r="D91" s="24"/>
      <c r="E91" s="24"/>
      <c r="F91" s="22"/>
      <c r="G91" s="121"/>
      <c r="H91" s="22"/>
      <c r="I91" s="22"/>
    </row>
    <row r="92" spans="3:14" x14ac:dyDescent="0.6">
      <c r="C92" s="24"/>
      <c r="D92" s="24"/>
      <c r="E92" s="24"/>
      <c r="F92" s="22"/>
      <c r="G92" s="121"/>
      <c r="H92" s="22"/>
      <c r="I92" s="22"/>
    </row>
    <row r="93" spans="3:14" x14ac:dyDescent="0.6">
      <c r="C93" s="24"/>
      <c r="D93" s="24"/>
      <c r="E93" s="24"/>
      <c r="F93" s="22"/>
      <c r="G93" s="121"/>
      <c r="H93" s="22"/>
      <c r="I93" s="22"/>
    </row>
    <row r="94" spans="3:14" x14ac:dyDescent="0.6">
      <c r="C94" s="24"/>
      <c r="D94" s="24"/>
      <c r="E94" s="24"/>
      <c r="F94" s="22"/>
      <c r="G94" s="121"/>
      <c r="H94" s="22"/>
      <c r="I94" s="22"/>
    </row>
    <row r="95" spans="3:14" x14ac:dyDescent="0.6">
      <c r="C95" s="24"/>
      <c r="D95" s="24"/>
      <c r="E95" s="24"/>
      <c r="F95" s="22"/>
      <c r="G95" s="121"/>
      <c r="H95" s="22"/>
      <c r="I95" s="22"/>
    </row>
    <row r="96" spans="3:14" x14ac:dyDescent="0.6">
      <c r="C96" s="24"/>
      <c r="D96" s="24"/>
      <c r="E96" s="24"/>
      <c r="F96" s="22"/>
      <c r="G96" s="121"/>
      <c r="H96" s="22"/>
      <c r="I96" s="22"/>
    </row>
    <row r="97" spans="3:11" s="7" customFormat="1" x14ac:dyDescent="0.6">
      <c r="C97" s="23"/>
      <c r="D97" s="23"/>
      <c r="E97" s="23"/>
      <c r="F97" s="27"/>
      <c r="G97" s="122"/>
      <c r="H97" s="27"/>
      <c r="I97" s="27"/>
      <c r="J97" s="120"/>
      <c r="K97" s="39"/>
    </row>
    <row r="98" spans="3:11" x14ac:dyDescent="0.6">
      <c r="C98" s="24"/>
      <c r="D98" s="24"/>
      <c r="E98" s="24"/>
      <c r="F98" s="24"/>
      <c r="H98" s="22"/>
      <c r="I98" s="22"/>
    </row>
    <row r="99" spans="3:11" x14ac:dyDescent="0.6">
      <c r="C99" s="24"/>
      <c r="D99" s="24"/>
      <c r="E99" s="24"/>
      <c r="F99" s="24"/>
      <c r="H99" s="22"/>
      <c r="I99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P39"/>
  <sheetViews>
    <sheetView topLeftCell="C16" workbookViewId="0">
      <selection activeCell="E17" sqref="E17"/>
    </sheetView>
  </sheetViews>
  <sheetFormatPr defaultColWidth="11" defaultRowHeight="15.6" x14ac:dyDescent="0.6"/>
  <cols>
    <col min="1" max="1" width="19.5" bestFit="1" customWidth="1"/>
    <col min="3" max="3" width="11" style="50"/>
    <col min="4" max="4" width="12" style="50" bestFit="1" customWidth="1"/>
    <col min="5" max="6" width="11" style="51"/>
    <col min="7" max="7" width="11" style="52"/>
    <col min="8" max="8" width="12.1484375" customWidth="1"/>
    <col min="10" max="10" width="17.5" customWidth="1"/>
    <col min="11" max="11" width="13" bestFit="1" customWidth="1"/>
  </cols>
  <sheetData>
    <row r="6" spans="1:16" ht="15.9" thickBot="1" x14ac:dyDescent="0.65">
      <c r="B6">
        <v>2016</v>
      </c>
      <c r="H6" s="7">
        <v>2015</v>
      </c>
    </row>
    <row r="7" spans="1:16" ht="30.9" thickBot="1" x14ac:dyDescent="0.65">
      <c r="A7" s="53"/>
      <c r="B7" s="53" t="s">
        <v>247</v>
      </c>
      <c r="C7" s="54" t="s">
        <v>248</v>
      </c>
      <c r="D7" s="54" t="s">
        <v>249</v>
      </c>
      <c r="E7" s="51" t="s">
        <v>250</v>
      </c>
      <c r="F7" s="51" t="s">
        <v>251</v>
      </c>
      <c r="G7" s="55"/>
      <c r="H7" s="56" t="s">
        <v>74</v>
      </c>
      <c r="I7" s="56" t="s">
        <v>75</v>
      </c>
      <c r="J7" s="57" t="s">
        <v>76</v>
      </c>
      <c r="K7" s="58" t="s">
        <v>252</v>
      </c>
      <c r="L7" s="59" t="s">
        <v>253</v>
      </c>
      <c r="O7" s="7" t="s">
        <v>254</v>
      </c>
    </row>
    <row r="8" spans="1:16" ht="15.9" thickBot="1" x14ac:dyDescent="0.65">
      <c r="A8" s="53" t="s">
        <v>255</v>
      </c>
      <c r="B8" s="60">
        <v>35000</v>
      </c>
      <c r="C8" s="61">
        <f>B8/B17*100</f>
        <v>2.3777173913043481</v>
      </c>
      <c r="D8" s="61">
        <f t="shared" ref="D8" si="0">(C8*0.01)*4625</f>
        <v>109.96942934782611</v>
      </c>
      <c r="E8" s="62">
        <v>120</v>
      </c>
      <c r="F8" s="62">
        <v>120</v>
      </c>
      <c r="G8" s="63"/>
      <c r="I8" s="56"/>
      <c r="J8" s="57"/>
      <c r="K8" s="58">
        <v>120</v>
      </c>
      <c r="L8" s="64"/>
      <c r="M8" t="s">
        <v>256</v>
      </c>
      <c r="O8" s="7"/>
    </row>
    <row r="9" spans="1:16" ht="15.9" thickBot="1" x14ac:dyDescent="0.65">
      <c r="A9" s="53" t="s">
        <v>257</v>
      </c>
      <c r="B9" s="60">
        <v>32000</v>
      </c>
      <c r="C9" s="61">
        <f>B9/B17*100</f>
        <v>2.1739130434782608</v>
      </c>
      <c r="D9" s="61">
        <f>(C9*0.01)*4625</f>
        <v>100.54347826086956</v>
      </c>
      <c r="E9" s="62">
        <v>120</v>
      </c>
      <c r="F9" s="62">
        <v>120</v>
      </c>
      <c r="G9" s="63"/>
      <c r="I9" s="56"/>
      <c r="J9" s="57"/>
      <c r="K9" s="58">
        <v>120</v>
      </c>
      <c r="L9" s="64"/>
      <c r="M9" t="s">
        <v>256</v>
      </c>
      <c r="O9" s="7"/>
    </row>
    <row r="10" spans="1:16" ht="15.9" thickBot="1" x14ac:dyDescent="0.65">
      <c r="A10" s="65" t="s">
        <v>78</v>
      </c>
      <c r="B10" s="66">
        <v>75000</v>
      </c>
      <c r="C10" s="67">
        <f>B10/B17*100</f>
        <v>5.0951086956521738</v>
      </c>
      <c r="D10" s="61">
        <f>(C10*0.01)*4625</f>
        <v>235.64877717391303</v>
      </c>
      <c r="E10" s="51">
        <v>286</v>
      </c>
      <c r="F10" s="51">
        <f>D10+50</f>
        <v>285.648777173913</v>
      </c>
      <c r="G10" s="68"/>
      <c r="H10" s="69">
        <v>73832</v>
      </c>
      <c r="I10" s="70">
        <v>6.53</v>
      </c>
      <c r="J10" s="71">
        <v>262.81299999999999</v>
      </c>
      <c r="K10" s="71">
        <v>262.81299999999999</v>
      </c>
      <c r="L10" s="72"/>
      <c r="M10" t="s">
        <v>256</v>
      </c>
    </row>
    <row r="11" spans="1:16" ht="15.9" thickBot="1" x14ac:dyDescent="0.65">
      <c r="A11" s="65" t="s">
        <v>77</v>
      </c>
      <c r="B11" s="60">
        <v>85000</v>
      </c>
      <c r="C11" s="67">
        <f>B11/B17*100</f>
        <v>5.7744565217391308</v>
      </c>
      <c r="D11" s="61">
        <f t="shared" ref="D11:D16" si="1">(C11*0.01)*4625</f>
        <v>267.06861413043481</v>
      </c>
      <c r="E11" s="51">
        <v>317</v>
      </c>
      <c r="G11" s="68"/>
      <c r="H11" s="69">
        <v>83936</v>
      </c>
      <c r="I11" s="70">
        <v>7.42</v>
      </c>
      <c r="J11" s="71">
        <v>298.78100000000001</v>
      </c>
      <c r="K11" s="71">
        <v>298.78100000000001</v>
      </c>
      <c r="L11" s="72"/>
      <c r="M11" t="s">
        <v>256</v>
      </c>
      <c r="P11" s="73"/>
    </row>
    <row r="12" spans="1:16" ht="15.9" thickBot="1" x14ac:dyDescent="0.65">
      <c r="A12" s="65" t="s">
        <v>80</v>
      </c>
      <c r="B12" s="60">
        <v>95000</v>
      </c>
      <c r="C12" s="67">
        <f>B12/B17*100</f>
        <v>6.453804347826086</v>
      </c>
      <c r="D12" s="61">
        <f>(C12*0.01)*4625</f>
        <v>298.4884510869565</v>
      </c>
      <c r="E12" s="51">
        <v>348</v>
      </c>
      <c r="F12" s="51">
        <f>D12+50</f>
        <v>348.4884510869565</v>
      </c>
      <c r="G12" s="68"/>
      <c r="H12" s="69">
        <v>93603</v>
      </c>
      <c r="I12" s="70">
        <v>8.2799999999999994</v>
      </c>
      <c r="J12" s="71">
        <v>333.19099999999997</v>
      </c>
      <c r="K12" s="71">
        <v>333.19099999999997</v>
      </c>
      <c r="L12" s="72"/>
      <c r="M12" t="s">
        <v>256</v>
      </c>
    </row>
    <row r="13" spans="1:16" ht="15.9" thickBot="1" x14ac:dyDescent="0.65">
      <c r="A13" s="65" t="s">
        <v>79</v>
      </c>
      <c r="B13" s="60">
        <v>100000</v>
      </c>
      <c r="C13" s="67">
        <f>B13/B17*100</f>
        <v>6.7934782608695645</v>
      </c>
      <c r="D13" s="61">
        <f t="shared" si="1"/>
        <v>314.19836956521738</v>
      </c>
      <c r="E13" s="51">
        <v>364</v>
      </c>
      <c r="G13" s="68"/>
      <c r="H13" s="69">
        <v>103684</v>
      </c>
      <c r="I13" s="70">
        <v>9.17</v>
      </c>
      <c r="J13" s="71">
        <v>369.07499999999999</v>
      </c>
      <c r="K13" s="71">
        <v>369.07499999999999</v>
      </c>
      <c r="L13" s="72"/>
      <c r="M13" t="s">
        <v>256</v>
      </c>
    </row>
    <row r="14" spans="1:16" ht="15.9" thickBot="1" x14ac:dyDescent="0.65">
      <c r="A14" s="65" t="s">
        <v>81</v>
      </c>
      <c r="B14" s="60">
        <v>350000</v>
      </c>
      <c r="C14" s="67">
        <f>B14/B17*100</f>
        <v>23.777173913043477</v>
      </c>
      <c r="D14" s="61">
        <f t="shared" si="1"/>
        <v>1099.694293478261</v>
      </c>
      <c r="E14" s="51">
        <v>1071</v>
      </c>
      <c r="G14" s="68"/>
      <c r="H14" s="69">
        <v>250417</v>
      </c>
      <c r="I14" s="70">
        <v>22.15</v>
      </c>
      <c r="J14" s="71">
        <v>891.39200000000005</v>
      </c>
      <c r="K14" s="71">
        <v>891.39200000000005</v>
      </c>
      <c r="L14" s="72"/>
      <c r="M14" t="s">
        <v>256</v>
      </c>
    </row>
    <row r="15" spans="1:16" ht="15.9" thickBot="1" x14ac:dyDescent="0.65">
      <c r="A15" s="65" t="s">
        <v>82</v>
      </c>
      <c r="B15" s="60">
        <v>250000</v>
      </c>
      <c r="C15" s="67">
        <f>B15/B17*100</f>
        <v>16.983695652173914</v>
      </c>
      <c r="D15" s="61">
        <f t="shared" si="1"/>
        <v>785.4959239130435</v>
      </c>
      <c r="E15" s="51">
        <v>765</v>
      </c>
      <c r="G15" s="68"/>
      <c r="H15" s="69">
        <v>115293</v>
      </c>
      <c r="I15" s="70">
        <v>10.199999999999999</v>
      </c>
      <c r="J15" s="71">
        <v>410.4</v>
      </c>
      <c r="K15" s="71">
        <v>410.4</v>
      </c>
      <c r="L15" s="72"/>
      <c r="M15" t="s">
        <v>256</v>
      </c>
    </row>
    <row r="16" spans="1:16" ht="15.9" thickBot="1" x14ac:dyDescent="0.65">
      <c r="A16" s="65" t="s">
        <v>83</v>
      </c>
      <c r="B16" s="60">
        <v>450000</v>
      </c>
      <c r="C16" s="67">
        <f>B16/B17*100</f>
        <v>30.570652173913043</v>
      </c>
      <c r="D16" s="61">
        <f t="shared" si="1"/>
        <v>1413.8926630434783</v>
      </c>
      <c r="E16" s="51">
        <v>1376</v>
      </c>
      <c r="G16" s="68"/>
      <c r="H16" s="69">
        <v>446832</v>
      </c>
      <c r="I16" s="70">
        <v>39.520000000000003</v>
      </c>
      <c r="J16" s="71">
        <v>1590.5540000000001</v>
      </c>
      <c r="K16" s="71">
        <v>1590.5540000000001</v>
      </c>
      <c r="L16" s="72"/>
      <c r="M16" t="s">
        <v>256</v>
      </c>
    </row>
    <row r="17" spans="1:13" ht="15.9" thickBot="1" x14ac:dyDescent="0.65">
      <c r="A17" s="56" t="s">
        <v>84</v>
      </c>
      <c r="B17" s="74">
        <f>SUM(B8:B16)</f>
        <v>1472000</v>
      </c>
      <c r="C17" s="75">
        <f>SUM(C8:C16)</f>
        <v>100</v>
      </c>
      <c r="D17" s="75"/>
      <c r="E17" s="76">
        <f>SUM(E8:E16)</f>
        <v>4767</v>
      </c>
      <c r="F17" s="76">
        <f>SUM(F8:F16)</f>
        <v>874.13722826086951</v>
      </c>
      <c r="G17" s="77"/>
      <c r="H17" s="74">
        <f>SUM(H9:H16)</f>
        <v>1167597</v>
      </c>
      <c r="I17" s="56"/>
      <c r="J17" s="78"/>
      <c r="K17" s="78">
        <f>SUM(K11:K16)</f>
        <v>3893.393</v>
      </c>
      <c r="L17" s="79">
        <f>SUM(L11:L16)</f>
        <v>0</v>
      </c>
    </row>
    <row r="18" spans="1:13" ht="15.9" thickBot="1" x14ac:dyDescent="0.65">
      <c r="A18" s="65"/>
      <c r="B18" s="80"/>
      <c r="C18" s="81"/>
      <c r="D18" s="81"/>
      <c r="E18" s="82"/>
      <c r="F18" s="82"/>
      <c r="G18" s="83"/>
      <c r="H18" s="70"/>
      <c r="I18" s="65"/>
      <c r="J18" s="84"/>
      <c r="K18" s="80"/>
      <c r="L18" s="85"/>
    </row>
    <row r="19" spans="1:13" ht="15.9" thickBot="1" x14ac:dyDescent="0.65">
      <c r="A19" s="86" t="s">
        <v>258</v>
      </c>
      <c r="B19" s="66">
        <v>1000000</v>
      </c>
      <c r="C19" s="81"/>
      <c r="D19" s="81"/>
      <c r="E19" s="82"/>
      <c r="F19" s="82"/>
      <c r="G19" s="83"/>
      <c r="H19" s="60">
        <v>1000000</v>
      </c>
      <c r="I19" s="65"/>
      <c r="J19" s="87"/>
      <c r="K19" s="65"/>
      <c r="L19" s="85"/>
    </row>
    <row r="20" spans="1:13" ht="15.9" thickBot="1" x14ac:dyDescent="0.65">
      <c r="A20" s="65"/>
      <c r="B20" s="80"/>
      <c r="C20" s="81"/>
      <c r="D20" s="81"/>
      <c r="E20" s="82"/>
      <c r="F20" s="82"/>
      <c r="G20" s="83"/>
      <c r="H20" s="65"/>
      <c r="I20" s="65"/>
      <c r="J20" s="84"/>
      <c r="K20" s="80"/>
      <c r="L20" s="72"/>
    </row>
    <row r="21" spans="1:13" ht="15.9" thickBot="1" x14ac:dyDescent="0.65">
      <c r="A21" s="65"/>
      <c r="B21" s="80"/>
      <c r="C21" s="81"/>
      <c r="D21" s="81"/>
      <c r="E21" s="82"/>
      <c r="F21" s="82"/>
      <c r="G21" s="83"/>
      <c r="H21" s="65"/>
      <c r="I21" s="65"/>
      <c r="J21" s="71"/>
      <c r="K21" s="70"/>
      <c r="L21" s="85"/>
    </row>
    <row r="22" spans="1:13" ht="15.9" thickBot="1" x14ac:dyDescent="0.65">
      <c r="A22" s="65"/>
      <c r="B22" s="80"/>
      <c r="C22" s="81"/>
      <c r="D22" s="81"/>
      <c r="E22" s="82"/>
      <c r="F22" s="82"/>
      <c r="G22" s="83"/>
      <c r="H22" s="65"/>
      <c r="I22" s="65"/>
      <c r="J22" s="84"/>
      <c r="K22" s="80"/>
      <c r="L22" s="85"/>
    </row>
    <row r="23" spans="1:13" ht="15.9" thickBot="1" x14ac:dyDescent="0.65">
      <c r="A23" s="65"/>
      <c r="B23" s="80"/>
      <c r="C23" s="81"/>
      <c r="D23" s="81"/>
      <c r="E23" s="82"/>
      <c r="F23" s="82"/>
      <c r="G23" s="83"/>
      <c r="H23" s="65"/>
      <c r="I23" s="65"/>
      <c r="J23" s="84"/>
      <c r="K23" s="80"/>
      <c r="L23" s="85"/>
    </row>
    <row r="24" spans="1:13" ht="15.9" thickBot="1" x14ac:dyDescent="0.65">
      <c r="A24" s="56" t="s">
        <v>85</v>
      </c>
      <c r="B24" s="80"/>
      <c r="C24" s="81"/>
      <c r="D24" s="81"/>
      <c r="E24" s="82"/>
      <c r="F24" s="82"/>
      <c r="G24" s="83"/>
      <c r="H24" s="65"/>
      <c r="I24" s="65"/>
      <c r="J24" s="84"/>
      <c r="K24" s="80"/>
      <c r="L24" s="85"/>
    </row>
    <row r="25" spans="1:13" ht="45.9" thickBot="1" x14ac:dyDescent="0.65">
      <c r="A25" s="65" t="s">
        <v>86</v>
      </c>
      <c r="B25" s="88">
        <v>2640</v>
      </c>
      <c r="C25" s="81"/>
      <c r="D25" s="81"/>
      <c r="E25" s="82"/>
      <c r="F25" s="82"/>
      <c r="G25" s="83"/>
      <c r="H25" s="88">
        <v>2640</v>
      </c>
      <c r="I25" s="65"/>
      <c r="J25" s="84"/>
      <c r="K25" s="80"/>
      <c r="L25" s="85"/>
    </row>
    <row r="26" spans="1:13" ht="15.9" thickBot="1" x14ac:dyDescent="0.65">
      <c r="A26" s="65" t="s">
        <v>87</v>
      </c>
      <c r="B26" s="81">
        <f>F17*0.07</f>
        <v>61.189605978260872</v>
      </c>
      <c r="C26" s="81"/>
      <c r="D26" s="81"/>
      <c r="H26" s="88">
        <f>K17*0.07</f>
        <v>272.53751000000005</v>
      </c>
      <c r="I26" s="65"/>
      <c r="J26" s="84"/>
      <c r="K26" s="84"/>
      <c r="L26" s="85"/>
    </row>
    <row r="27" spans="1:13" ht="15.9" thickBot="1" x14ac:dyDescent="0.65">
      <c r="A27" s="65" t="s">
        <v>259</v>
      </c>
      <c r="B27" s="54">
        <f>(B17-B19)*0.0022</f>
        <v>1038.4000000000001</v>
      </c>
      <c r="H27" s="88">
        <v>1019.29</v>
      </c>
      <c r="I27" s="65"/>
      <c r="J27" s="84"/>
      <c r="K27" s="80"/>
      <c r="L27" s="85"/>
    </row>
    <row r="28" spans="1:13" ht="15.9" thickBot="1" x14ac:dyDescent="0.65">
      <c r="A28" s="65" t="s">
        <v>260</v>
      </c>
      <c r="B28" s="54">
        <v>1200</v>
      </c>
      <c r="H28" s="85">
        <v>0</v>
      </c>
      <c r="I28" s="65"/>
      <c r="J28" s="84"/>
      <c r="K28" s="80"/>
      <c r="L28" s="85"/>
      <c r="M28">
        <f>25%*4625</f>
        <v>1156.25</v>
      </c>
    </row>
    <row r="29" spans="1:13" ht="15.9" thickBot="1" x14ac:dyDescent="0.65">
      <c r="A29" s="53"/>
      <c r="H29" s="53"/>
      <c r="I29" s="65"/>
      <c r="J29" s="89"/>
      <c r="K29" s="53"/>
      <c r="L29" s="59"/>
    </row>
    <row r="30" spans="1:13" ht="15.9" thickBot="1" x14ac:dyDescent="0.65">
      <c r="A30" s="90" t="s">
        <v>261</v>
      </c>
      <c r="B30" s="91">
        <f>SUM(B25:B28)</f>
        <v>4939.5896059782608</v>
      </c>
      <c r="C30" s="92"/>
      <c r="D30" s="92"/>
      <c r="E30" s="93"/>
      <c r="F30" s="93"/>
      <c r="G30" s="94"/>
      <c r="H30" s="91">
        <f>SUM(H25:H28)</f>
        <v>3931.8275100000001</v>
      </c>
      <c r="I30" s="65"/>
      <c r="J30" s="89"/>
      <c r="K30" s="54"/>
      <c r="L30" s="59"/>
    </row>
    <row r="31" spans="1:13" x14ac:dyDescent="0.6">
      <c r="A31" s="90"/>
      <c r="B31" s="91"/>
      <c r="C31" s="92"/>
      <c r="D31" s="92"/>
      <c r="E31" s="93"/>
      <c r="F31" s="93"/>
      <c r="G31" s="94"/>
      <c r="H31" s="91"/>
      <c r="I31" s="95"/>
      <c r="J31" s="89"/>
      <c r="K31" s="53"/>
      <c r="L31" s="59"/>
    </row>
    <row r="32" spans="1:13" x14ac:dyDescent="0.6">
      <c r="A32" s="90" t="s">
        <v>262</v>
      </c>
      <c r="B32" s="91">
        <f>F17-B30</f>
        <v>-4065.4523777173913</v>
      </c>
      <c r="C32" s="92"/>
      <c r="D32" s="92"/>
      <c r="E32" s="93"/>
      <c r="F32" s="93"/>
      <c r="G32" s="94"/>
      <c r="H32" s="91">
        <f>K17-H30</f>
        <v>-38.434510000000046</v>
      </c>
      <c r="I32" s="95"/>
      <c r="J32" s="89"/>
      <c r="K32" s="89"/>
      <c r="L32" s="59"/>
    </row>
    <row r="34" spans="1:9" x14ac:dyDescent="0.6">
      <c r="A34" t="s">
        <v>263</v>
      </c>
    </row>
    <row r="35" spans="1:9" x14ac:dyDescent="0.6">
      <c r="A35" t="s">
        <v>264</v>
      </c>
    </row>
    <row r="38" spans="1:9" x14ac:dyDescent="0.6">
      <c r="I38" t="s">
        <v>265</v>
      </c>
    </row>
    <row r="39" spans="1:9" x14ac:dyDescent="0.6">
      <c r="I39" t="s">
        <v>266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K61"/>
  <sheetViews>
    <sheetView workbookViewId="0">
      <selection activeCell="F33" sqref="F33"/>
    </sheetView>
  </sheetViews>
  <sheetFormatPr defaultColWidth="10.84765625" defaultRowHeight="15.6" x14ac:dyDescent="0.6"/>
  <cols>
    <col min="1" max="1" width="9.5" style="32" bestFit="1" customWidth="1"/>
    <col min="2" max="2" width="22.34765625" style="14" bestFit="1" customWidth="1"/>
    <col min="3" max="3" width="16.84765625" style="14" bestFit="1" customWidth="1"/>
    <col min="4" max="4" width="13" style="14" customWidth="1"/>
    <col min="5" max="5" width="12.1484375" style="14" bestFit="1" customWidth="1"/>
    <col min="6" max="6" width="13.6484375" style="14" bestFit="1" customWidth="1"/>
    <col min="7" max="7" width="28.34765625" style="14" bestFit="1" customWidth="1"/>
    <col min="8" max="8" width="29.5" style="14" bestFit="1" customWidth="1"/>
    <col min="9" max="9" width="14" style="32" customWidth="1"/>
    <col min="10" max="10" width="13.1484375" style="15" customWidth="1"/>
    <col min="11" max="16384" width="10.84765625" style="14"/>
  </cols>
  <sheetData>
    <row r="3" spans="1:11" x14ac:dyDescent="0.6">
      <c r="A3" s="31" t="s">
        <v>183</v>
      </c>
    </row>
    <row r="5" spans="1:11" s="13" customFormat="1" x14ac:dyDescent="0.6">
      <c r="A5" s="31"/>
      <c r="B5" s="13" t="s">
        <v>88</v>
      </c>
      <c r="C5" s="13" t="s">
        <v>89</v>
      </c>
      <c r="F5" s="13" t="s">
        <v>90</v>
      </c>
      <c r="G5" s="13" t="s">
        <v>91</v>
      </c>
      <c r="H5" s="13" t="s">
        <v>92</v>
      </c>
      <c r="I5" s="31" t="s">
        <v>336</v>
      </c>
      <c r="J5" s="15" t="s">
        <v>184</v>
      </c>
    </row>
    <row r="6" spans="1:11" s="13" customFormat="1" x14ac:dyDescent="0.6">
      <c r="A6" s="31" t="s">
        <v>93</v>
      </c>
      <c r="B6" s="13" t="s">
        <v>22</v>
      </c>
      <c r="C6" s="13" t="s">
        <v>94</v>
      </c>
      <c r="D6" s="13" t="s">
        <v>95</v>
      </c>
      <c r="E6" s="7" t="s">
        <v>340</v>
      </c>
      <c r="G6" s="16" t="s">
        <v>96</v>
      </c>
      <c r="I6" s="126">
        <v>5652</v>
      </c>
      <c r="J6" s="15">
        <v>6165</v>
      </c>
      <c r="K6" s="13" t="s">
        <v>370</v>
      </c>
    </row>
    <row r="7" spans="1:11" s="13" customFormat="1" x14ac:dyDescent="0.6">
      <c r="A7" s="31"/>
      <c r="E7" s="7"/>
      <c r="G7" s="16"/>
      <c r="I7" s="128">
        <v>3230</v>
      </c>
      <c r="J7" s="15"/>
      <c r="K7" s="13" t="s">
        <v>371</v>
      </c>
    </row>
    <row r="8" spans="1:11" s="13" customFormat="1" x14ac:dyDescent="0.6">
      <c r="A8" s="31"/>
      <c r="E8" s="7"/>
      <c r="G8" s="16"/>
      <c r="I8" s="126">
        <f>SUM(I6:I7)</f>
        <v>8882</v>
      </c>
      <c r="J8" s="15"/>
      <c r="K8" s="13" t="s">
        <v>372</v>
      </c>
    </row>
    <row r="9" spans="1:11" s="13" customFormat="1" x14ac:dyDescent="0.6">
      <c r="A9" s="31"/>
      <c r="E9" s="7"/>
      <c r="G9" s="16"/>
      <c r="I9" s="126"/>
      <c r="J9" s="15"/>
    </row>
    <row r="10" spans="1:11" s="13" customFormat="1" x14ac:dyDescent="0.6">
      <c r="A10" s="31"/>
      <c r="E10" s="7"/>
      <c r="G10" s="16"/>
      <c r="I10" s="126"/>
      <c r="J10" s="15"/>
    </row>
    <row r="11" spans="1:11" x14ac:dyDescent="0.6">
      <c r="A11" s="32">
        <v>1</v>
      </c>
      <c r="B11" s="13" t="s">
        <v>144</v>
      </c>
      <c r="C11" s="13" t="s">
        <v>145</v>
      </c>
      <c r="D11" s="14" t="s">
        <v>146</v>
      </c>
      <c r="E11" s="14" t="s">
        <v>147</v>
      </c>
      <c r="F11"/>
      <c r="G11" s="18" t="s">
        <v>148</v>
      </c>
      <c r="H11" t="s">
        <v>149</v>
      </c>
      <c r="I11" s="127"/>
      <c r="J11" s="15">
        <v>600</v>
      </c>
      <c r="K11" s="14" t="s">
        <v>185</v>
      </c>
    </row>
    <row r="12" spans="1:11" x14ac:dyDescent="0.6">
      <c r="B12" s="13"/>
      <c r="C12" s="13"/>
      <c r="D12" s="14" t="s">
        <v>150</v>
      </c>
      <c r="E12" s="14" t="s">
        <v>151</v>
      </c>
      <c r="F12"/>
      <c r="G12" s="18" t="s">
        <v>152</v>
      </c>
      <c r="H12" t="s">
        <v>153</v>
      </c>
      <c r="I12" s="127"/>
    </row>
    <row r="13" spans="1:11" x14ac:dyDescent="0.6">
      <c r="B13" s="13"/>
      <c r="C13" s="13"/>
      <c r="F13"/>
      <c r="G13" s="18"/>
      <c r="H13"/>
      <c r="I13" s="127"/>
    </row>
    <row r="14" spans="1:11" x14ac:dyDescent="0.6">
      <c r="A14" s="32">
        <v>2</v>
      </c>
      <c r="B14" s="13" t="s">
        <v>97</v>
      </c>
      <c r="C14" s="13" t="s">
        <v>98</v>
      </c>
      <c r="G14" s="17" t="s">
        <v>99</v>
      </c>
      <c r="I14" s="128"/>
      <c r="J14" s="15">
        <v>600</v>
      </c>
      <c r="K14" s="14" t="s">
        <v>185</v>
      </c>
    </row>
    <row r="15" spans="1:11" x14ac:dyDescent="0.6">
      <c r="C15" s="13" t="s">
        <v>100</v>
      </c>
      <c r="D15" s="14" t="s">
        <v>101</v>
      </c>
      <c r="E15" s="14" t="s">
        <v>102</v>
      </c>
      <c r="G15" t="s">
        <v>103</v>
      </c>
      <c r="I15" s="128"/>
    </row>
    <row r="16" spans="1:11" x14ac:dyDescent="0.6">
      <c r="G16" s="17"/>
      <c r="I16" s="128"/>
    </row>
    <row r="17" spans="1:11" x14ac:dyDescent="0.6">
      <c r="A17" s="32">
        <v>3</v>
      </c>
      <c r="B17" s="13" t="s">
        <v>110</v>
      </c>
      <c r="C17" s="13" t="s">
        <v>186</v>
      </c>
      <c r="D17" s="19" t="s">
        <v>111</v>
      </c>
      <c r="E17" s="132" t="s">
        <v>112</v>
      </c>
      <c r="F17" s="132"/>
      <c r="G17" s="21" t="s">
        <v>187</v>
      </c>
      <c r="I17" s="128"/>
      <c r="J17" s="15">
        <v>600</v>
      </c>
      <c r="K17" s="14" t="s">
        <v>185</v>
      </c>
    </row>
    <row r="18" spans="1:11" x14ac:dyDescent="0.6">
      <c r="C18" s="13" t="s">
        <v>113</v>
      </c>
      <c r="D18" s="14" t="s">
        <v>114</v>
      </c>
      <c r="E18" s="20" t="s">
        <v>115</v>
      </c>
      <c r="F18" s="20"/>
      <c r="G18" s="20" t="s">
        <v>116</v>
      </c>
      <c r="I18" s="128"/>
    </row>
    <row r="19" spans="1:11" x14ac:dyDescent="0.6">
      <c r="G19" s="17"/>
      <c r="I19" s="128"/>
    </row>
    <row r="20" spans="1:11" x14ac:dyDescent="0.6">
      <c r="A20" s="32">
        <v>4</v>
      </c>
      <c r="B20" s="13" t="s">
        <v>117</v>
      </c>
      <c r="C20" s="13" t="s">
        <v>118</v>
      </c>
      <c r="D20" s="14" t="s">
        <v>119</v>
      </c>
      <c r="E20" s="14" t="s">
        <v>120</v>
      </c>
      <c r="G20" s="18" t="s">
        <v>121</v>
      </c>
      <c r="H20" t="s">
        <v>188</v>
      </c>
      <c r="I20" s="127"/>
      <c r="K20" s="14" t="s">
        <v>185</v>
      </c>
    </row>
    <row r="21" spans="1:11" x14ac:dyDescent="0.6">
      <c r="C21" s="13" t="s">
        <v>122</v>
      </c>
      <c r="D21" s="14" t="s">
        <v>123</v>
      </c>
      <c r="E21" s="14" t="s">
        <v>124</v>
      </c>
      <c r="G21" s="17" t="s">
        <v>125</v>
      </c>
      <c r="H21" s="14" t="s">
        <v>189</v>
      </c>
      <c r="I21" s="128"/>
    </row>
    <row r="22" spans="1:11" x14ac:dyDescent="0.6">
      <c r="C22" s="13"/>
      <c r="G22" s="17"/>
      <c r="I22" s="128"/>
    </row>
    <row r="23" spans="1:11" x14ac:dyDescent="0.6">
      <c r="A23" s="32">
        <v>5</v>
      </c>
      <c r="B23" s="13" t="s">
        <v>190</v>
      </c>
      <c r="C23" s="13" t="s">
        <v>191</v>
      </c>
      <c r="D23" s="14" t="s">
        <v>192</v>
      </c>
      <c r="E23" s="14" t="s">
        <v>193</v>
      </c>
      <c r="F23" t="s">
        <v>194</v>
      </c>
      <c r="G23" s="18" t="s">
        <v>195</v>
      </c>
      <c r="H23" t="s">
        <v>196</v>
      </c>
      <c r="I23" s="127">
        <v>600</v>
      </c>
      <c r="J23" s="15">
        <v>600</v>
      </c>
      <c r="K23" s="14" t="s">
        <v>185</v>
      </c>
    </row>
    <row r="24" spans="1:11" x14ac:dyDescent="0.6">
      <c r="C24" s="13"/>
      <c r="G24" s="17"/>
      <c r="H24" t="s">
        <v>197</v>
      </c>
      <c r="I24" s="127"/>
    </row>
    <row r="25" spans="1:11" x14ac:dyDescent="0.6">
      <c r="C25" s="13"/>
      <c r="G25" s="17"/>
      <c r="H25" t="s">
        <v>198</v>
      </c>
      <c r="I25" s="127"/>
    </row>
    <row r="26" spans="1:11" x14ac:dyDescent="0.6">
      <c r="C26" s="13"/>
      <c r="G26" s="17"/>
      <c r="H26" t="s">
        <v>199</v>
      </c>
      <c r="I26" s="127"/>
    </row>
    <row r="27" spans="1:11" x14ac:dyDescent="0.6">
      <c r="C27" s="13"/>
      <c r="G27" s="17"/>
      <c r="H27"/>
      <c r="I27" s="127"/>
    </row>
    <row r="28" spans="1:11" x14ac:dyDescent="0.6">
      <c r="A28" s="32">
        <v>6</v>
      </c>
      <c r="B28" s="13" t="s">
        <v>200</v>
      </c>
      <c r="C28" s="13" t="s">
        <v>201</v>
      </c>
      <c r="D28" s="14" t="s">
        <v>202</v>
      </c>
      <c r="E28" s="14" t="s">
        <v>203</v>
      </c>
      <c r="G28" t="s">
        <v>204</v>
      </c>
      <c r="H28" t="s">
        <v>205</v>
      </c>
      <c r="I28" s="127"/>
      <c r="J28" s="15">
        <v>600</v>
      </c>
      <c r="K28" s="14" t="s">
        <v>185</v>
      </c>
    </row>
    <row r="29" spans="1:11" x14ac:dyDescent="0.6">
      <c r="B29" s="13"/>
      <c r="C29" s="13"/>
      <c r="G29"/>
      <c r="H29" t="s">
        <v>206</v>
      </c>
      <c r="I29" s="127"/>
    </row>
    <row r="30" spans="1:11" x14ac:dyDescent="0.6">
      <c r="B30" s="13"/>
      <c r="C30" s="13"/>
      <c r="G30"/>
      <c r="H30" t="s">
        <v>207</v>
      </c>
      <c r="I30" s="127"/>
    </row>
    <row r="31" spans="1:11" x14ac:dyDescent="0.6">
      <c r="C31" s="13"/>
      <c r="G31"/>
      <c r="H31" t="s">
        <v>208</v>
      </c>
      <c r="I31" s="127"/>
    </row>
    <row r="32" spans="1:11" x14ac:dyDescent="0.6">
      <c r="C32" s="13"/>
      <c r="G32" s="17"/>
      <c r="I32" s="128"/>
    </row>
    <row r="33" spans="1:11" x14ac:dyDescent="0.6">
      <c r="A33" s="32">
        <v>7</v>
      </c>
      <c r="B33" s="13" t="s">
        <v>136</v>
      </c>
      <c r="C33" s="13" t="s">
        <v>137</v>
      </c>
      <c r="D33" s="14" t="s">
        <v>138</v>
      </c>
      <c r="E33" s="14" t="s">
        <v>139</v>
      </c>
      <c r="G33" t="s">
        <v>140</v>
      </c>
      <c r="H33" t="s">
        <v>141</v>
      </c>
      <c r="I33" s="127"/>
      <c r="J33" s="15">
        <v>600</v>
      </c>
      <c r="K33" s="14" t="s">
        <v>185</v>
      </c>
    </row>
    <row r="34" spans="1:11" x14ac:dyDescent="0.6">
      <c r="B34" s="13"/>
      <c r="C34" s="13"/>
      <c r="H34" t="s">
        <v>142</v>
      </c>
      <c r="I34" s="127"/>
    </row>
    <row r="35" spans="1:11" x14ac:dyDescent="0.6">
      <c r="B35" s="13"/>
      <c r="C35" s="13"/>
      <c r="H35" t="s">
        <v>143</v>
      </c>
      <c r="I35" s="127"/>
    </row>
    <row r="36" spans="1:11" x14ac:dyDescent="0.6">
      <c r="B36" s="13"/>
      <c r="C36" s="13"/>
      <c r="H36"/>
      <c r="I36" s="127"/>
    </row>
    <row r="37" spans="1:11" x14ac:dyDescent="0.6">
      <c r="A37" s="32">
        <v>8</v>
      </c>
      <c r="B37" s="13" t="s">
        <v>104</v>
      </c>
      <c r="C37" s="13" t="s">
        <v>105</v>
      </c>
      <c r="D37" s="14" t="s">
        <v>106</v>
      </c>
      <c r="E37" s="14" t="s">
        <v>107</v>
      </c>
      <c r="F37" s="14" t="s">
        <v>108</v>
      </c>
      <c r="G37" s="18" t="s">
        <v>109</v>
      </c>
      <c r="H37" t="s">
        <v>209</v>
      </c>
      <c r="I37" s="127"/>
      <c r="J37" s="33"/>
      <c r="K37" s="14" t="s">
        <v>185</v>
      </c>
    </row>
    <row r="38" spans="1:11" x14ac:dyDescent="0.6">
      <c r="B38" s="13"/>
      <c r="C38" s="13" t="s">
        <v>210</v>
      </c>
      <c r="D38" s="14" t="s">
        <v>211</v>
      </c>
      <c r="E38" s="14" t="s">
        <v>212</v>
      </c>
      <c r="F38" s="14" t="s">
        <v>108</v>
      </c>
      <c r="G38" s="14" t="s">
        <v>213</v>
      </c>
      <c r="H38" t="s">
        <v>214</v>
      </c>
      <c r="I38" s="127"/>
    </row>
    <row r="39" spans="1:11" x14ac:dyDescent="0.6">
      <c r="G39" s="17"/>
      <c r="H39" t="s">
        <v>215</v>
      </c>
      <c r="I39" s="127"/>
    </row>
    <row r="40" spans="1:11" x14ac:dyDescent="0.6">
      <c r="G40" s="17"/>
      <c r="H40"/>
      <c r="I40" s="127"/>
    </row>
    <row r="41" spans="1:11" x14ac:dyDescent="0.6">
      <c r="A41" s="32">
        <v>9</v>
      </c>
      <c r="B41" s="13" t="s">
        <v>126</v>
      </c>
      <c r="C41" s="13" t="s">
        <v>127</v>
      </c>
      <c r="D41" s="14" t="s">
        <v>128</v>
      </c>
      <c r="E41" s="14" t="s">
        <v>129</v>
      </c>
      <c r="F41" s="14" t="s">
        <v>130</v>
      </c>
      <c r="G41" s="17" t="s">
        <v>131</v>
      </c>
      <c r="I41" s="128"/>
      <c r="J41" s="49">
        <v>600</v>
      </c>
      <c r="K41" s="14" t="s">
        <v>185</v>
      </c>
    </row>
    <row r="42" spans="1:11" x14ac:dyDescent="0.6">
      <c r="C42" s="13" t="s">
        <v>132</v>
      </c>
      <c r="D42" s="14" t="s">
        <v>133</v>
      </c>
      <c r="E42" s="14" t="s">
        <v>134</v>
      </c>
      <c r="G42" s="18" t="s">
        <v>135</v>
      </c>
      <c r="I42" s="128"/>
    </row>
    <row r="43" spans="1:11" x14ac:dyDescent="0.6">
      <c r="I43" s="128"/>
    </row>
    <row r="44" spans="1:11" x14ac:dyDescent="0.6">
      <c r="A44" s="32">
        <v>10</v>
      </c>
      <c r="B44" s="14" t="s">
        <v>308</v>
      </c>
      <c r="C44" s="14" t="s">
        <v>337</v>
      </c>
      <c r="D44" s="14" t="s">
        <v>338</v>
      </c>
      <c r="E44" s="14" t="s">
        <v>339</v>
      </c>
      <c r="I44" s="15">
        <v>600</v>
      </c>
      <c r="J44" s="15">
        <v>600</v>
      </c>
    </row>
    <row r="45" spans="1:11" x14ac:dyDescent="0.6">
      <c r="I45" s="128"/>
    </row>
    <row r="46" spans="1:11" x14ac:dyDescent="0.6">
      <c r="B46" s="14" t="s">
        <v>369</v>
      </c>
      <c r="I46" s="128"/>
      <c r="J46" s="15">
        <v>600</v>
      </c>
    </row>
    <row r="47" spans="1:11" x14ac:dyDescent="0.6">
      <c r="I47" s="128"/>
    </row>
    <row r="48" spans="1:11" x14ac:dyDescent="0.6">
      <c r="I48" s="128"/>
    </row>
    <row r="49" spans="1:10" x14ac:dyDescent="0.6">
      <c r="I49" s="128"/>
    </row>
    <row r="50" spans="1:10" x14ac:dyDescent="0.6">
      <c r="H50" s="14" t="s">
        <v>373</v>
      </c>
      <c r="I50" s="128">
        <f>SUM(I11:I46)</f>
        <v>1200</v>
      </c>
      <c r="J50" s="15">
        <f>SUM(J11:J45)</f>
        <v>4800</v>
      </c>
    </row>
    <row r="51" spans="1:10" x14ac:dyDescent="0.6">
      <c r="I51" s="128"/>
    </row>
    <row r="52" spans="1:10" x14ac:dyDescent="0.6">
      <c r="H52" s="14" t="s">
        <v>69</v>
      </c>
      <c r="I52" s="128">
        <f>I50-I8</f>
        <v>-7682</v>
      </c>
      <c r="J52" s="15">
        <f>J50-J6</f>
        <v>-1365</v>
      </c>
    </row>
    <row r="57" spans="1:10" x14ac:dyDescent="0.6">
      <c r="A57" s="14"/>
      <c r="G57"/>
      <c r="J57" s="14"/>
    </row>
    <row r="58" spans="1:10" x14ac:dyDescent="0.6">
      <c r="A58" s="14"/>
      <c r="G58"/>
      <c r="J58" s="14"/>
    </row>
    <row r="59" spans="1:10" x14ac:dyDescent="0.6">
      <c r="A59" s="14"/>
      <c r="G59"/>
      <c r="J59" s="14"/>
    </row>
    <row r="60" spans="1:10" x14ac:dyDescent="0.6">
      <c r="A60" s="14"/>
      <c r="G60"/>
      <c r="J60" s="14"/>
    </row>
    <row r="61" spans="1:10" x14ac:dyDescent="0.6">
      <c r="A61" s="14"/>
      <c r="G61"/>
      <c r="J61" s="14"/>
    </row>
  </sheetData>
  <mergeCells count="1">
    <mergeCell ref="E17:F17"/>
  </mergeCells>
  <hyperlinks>
    <hyperlink ref="G41" r:id="rId1"/>
    <hyperlink ref="G21" r:id="rId2"/>
    <hyperlink ref="G14" r:id="rId3"/>
    <hyperlink ref="G6" r:id="rId4"/>
    <hyperlink ref="G20" r:id="rId5"/>
    <hyperlink ref="G37" r:id="rId6"/>
    <hyperlink ref="G17" r:id="rId7"/>
    <hyperlink ref="G12" r:id="rId8"/>
    <hyperlink ref="G23" r:id="rId9"/>
    <hyperlink ref="G42" r:id="rId10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>
      <selection activeCell="H52" sqref="H52"/>
    </sheetView>
  </sheetViews>
  <sheetFormatPr defaultColWidth="11" defaultRowHeight="15.6" x14ac:dyDescent="0.6"/>
  <sheetData>
    <row r="1" spans="1:1" x14ac:dyDescent="0.6">
      <c r="A1" t="s">
        <v>332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Full 2016 budget</vt:lpstr>
      <vt:lpstr>Conference</vt:lpstr>
      <vt:lpstr>Metrics Project</vt:lpstr>
      <vt:lpstr>Media Policy</vt:lpstr>
      <vt:lpstr>What Counts</vt:lpstr>
      <vt:lpstr>Vocus</vt:lpstr>
      <vt:lpstr>Chartbeat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Jgkaiser</cp:lastModifiedBy>
  <dcterms:created xsi:type="dcterms:W3CDTF">2015-03-06T18:08:38Z</dcterms:created>
  <dcterms:modified xsi:type="dcterms:W3CDTF">2017-07-17T21:00:43Z</dcterms:modified>
</cp:coreProperties>
</file>