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840" yWindow="0" windowWidth="36560" windowHeight="25560" tabRatio="500"/>
  </bookViews>
  <sheets>
    <sheet name="True cost " sheetId="2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0" i="2" l="1"/>
  <c r="B11" i="2"/>
  <c r="B15" i="2"/>
  <c r="C23" i="2"/>
  <c r="B21" i="2"/>
  <c r="C24" i="2"/>
  <c r="D34" i="2"/>
  <c r="D42" i="2"/>
  <c r="D52" i="2"/>
  <c r="D60" i="2"/>
  <c r="D62" i="2"/>
  <c r="C62" i="2"/>
  <c r="B34" i="2"/>
  <c r="B42" i="2"/>
  <c r="B52" i="2"/>
  <c r="B60" i="2"/>
  <c r="B62" i="2"/>
  <c r="C100" i="2"/>
  <c r="B23" i="2"/>
  <c r="B25" i="2"/>
  <c r="C102" i="2"/>
  <c r="D94" i="2"/>
  <c r="E94" i="2"/>
  <c r="F94" i="2"/>
  <c r="D93" i="2"/>
  <c r="E93" i="2"/>
  <c r="F93" i="2"/>
  <c r="D90" i="2"/>
  <c r="F90" i="2"/>
  <c r="D89" i="2"/>
  <c r="E89" i="2"/>
  <c r="F89" i="2"/>
  <c r="D91" i="2"/>
  <c r="D95" i="2"/>
  <c r="D24" i="2"/>
  <c r="D25" i="2"/>
  <c r="D97" i="2"/>
  <c r="D100" i="2"/>
  <c r="D102" i="2"/>
  <c r="D15" i="2"/>
  <c r="D21" i="2"/>
  <c r="B95" i="2"/>
  <c r="D11" i="2"/>
  <c r="D84" i="2"/>
  <c r="D77" i="2"/>
</calcChain>
</file>

<file path=xl/sharedStrings.xml><?xml version="1.0" encoding="utf-8"?>
<sst xmlns="http://schemas.openxmlformats.org/spreadsheetml/2006/main" count="133" uniqueCount="120">
  <si>
    <t>Marketing</t>
  </si>
  <si>
    <t>FNP</t>
  </si>
  <si>
    <t>startup cost</t>
  </si>
  <si>
    <t>url</t>
  </si>
  <si>
    <t>server host</t>
  </si>
  <si>
    <t>bookkeeper</t>
  </si>
  <si>
    <t>accountant</t>
  </si>
  <si>
    <t>webinar software</t>
  </si>
  <si>
    <t>biz cards</t>
  </si>
  <si>
    <t>airfare, hotel, meals</t>
  </si>
  <si>
    <t>curriculum guide (print/pdf)</t>
  </si>
  <si>
    <t>Title--lead trainer</t>
  </si>
  <si>
    <t>Title--second trainer</t>
  </si>
  <si>
    <t>Variable w/# of classes</t>
  </si>
  <si>
    <t>Staff</t>
  </si>
  <si>
    <t>Curriculum Director</t>
  </si>
  <si>
    <t>Program Director</t>
  </si>
  <si>
    <t>Executive Director</t>
  </si>
  <si>
    <t>Program Oversight--10% time</t>
  </si>
  <si>
    <t>annual</t>
  </si>
  <si>
    <t>Online Curriculum Manager</t>
  </si>
  <si>
    <t>Program Assistant</t>
  </si>
  <si>
    <t>Title--onsite coordinator</t>
  </si>
  <si>
    <t>program development, funding</t>
  </si>
  <si>
    <t>curriculum creator; hires trainers</t>
  </si>
  <si>
    <t>produce videos</t>
  </si>
  <si>
    <t>update guide</t>
  </si>
  <si>
    <t>create new videos</t>
  </si>
  <si>
    <t>biz cards for trainers</t>
  </si>
  <si>
    <t>Consultants</t>
  </si>
  <si>
    <t>web designer</t>
  </si>
  <si>
    <t>tech</t>
  </si>
  <si>
    <t>annual contract</t>
  </si>
  <si>
    <t>Administrative Costs</t>
  </si>
  <si>
    <t>communications software</t>
  </si>
  <si>
    <t>network w/trainers (basecamp, etc)</t>
  </si>
  <si>
    <t>database/sales software</t>
  </si>
  <si>
    <t>salesforce, etc</t>
  </si>
  <si>
    <t>logistics, data entry</t>
  </si>
  <si>
    <t>mikes, etc. for trainers</t>
  </si>
  <si>
    <t>training equipment (capital)</t>
  </si>
  <si>
    <t>sales equipment (capital)</t>
  </si>
  <si>
    <t>Fixed Costs</t>
  </si>
  <si>
    <t>subtotal</t>
  </si>
  <si>
    <t>Total Fixed Costs</t>
  </si>
  <si>
    <t>Event costs</t>
  </si>
  <si>
    <t>Travel for lead trainer</t>
  </si>
  <si>
    <t>Space rental</t>
  </si>
  <si>
    <t>free</t>
  </si>
  <si>
    <t>Equipment rental</t>
  </si>
  <si>
    <t>screen (trainer bringsprojector, mike)</t>
  </si>
  <si>
    <t>Snacks</t>
  </si>
  <si>
    <t>assume 20 people</t>
  </si>
  <si>
    <t>Total Variable Costs</t>
  </si>
  <si>
    <t>CJTI Budget</t>
  </si>
  <si>
    <t>True Cost per Training IF</t>
  </si>
  <si>
    <t>Variable Costs for in-person training</t>
  </si>
  <si>
    <t>Variable Costs for web-based training</t>
  </si>
  <si>
    <t>robust webinar software</t>
  </si>
  <si>
    <t>Ongoing based on 8 trainings/mo</t>
  </si>
  <si>
    <t>startup</t>
  </si>
  <si>
    <t>ongoing</t>
  </si>
  <si>
    <t>month</t>
  </si>
  <si>
    <t>In-person trainees/sponsored</t>
  </si>
  <si>
    <t>online trainees/sponsored</t>
  </si>
  <si>
    <t>Organizations (in person training)</t>
  </si>
  <si>
    <t>Organizations (online training)</t>
  </si>
  <si>
    <t>includes free space</t>
  </si>
  <si>
    <t>Variable Revenue</t>
  </si>
  <si>
    <t>Fixed Revenue</t>
  </si>
  <si>
    <t>Total per sponsored inperson Training</t>
  </si>
  <si>
    <t>Total per sponsored online Training</t>
  </si>
  <si>
    <t>Total per unsponsored inperson Training</t>
  </si>
  <si>
    <t>Total per unsponsored online Training</t>
  </si>
  <si>
    <t>6 webinar trainings/mo per 30</t>
  </si>
  <si>
    <t># people/mo</t>
  </si>
  <si>
    <t>website, social media</t>
  </si>
  <si>
    <t>12 inperson trainings/mo per 20</t>
  </si>
  <si>
    <t>10 sponsored inperson, 4 sponsored online, 2 unsponsored inperson, 2 unsponsored online</t>
  </si>
  <si>
    <t>Total Variable Cost at 18 train/mo</t>
  </si>
  <si>
    <t>in-person trainees (20/class)</t>
  </si>
  <si>
    <t>Total Cost</t>
  </si>
  <si>
    <t>Total Balance</t>
  </si>
  <si>
    <t>if not nonprofit, then tax</t>
  </si>
  <si>
    <t>but see question re: FNP/ taxes</t>
  </si>
  <si>
    <t>4 in person trainings/mo per 20</t>
  </si>
  <si>
    <t>startup:</t>
  </si>
  <si>
    <t xml:space="preserve">Ongoing: </t>
  </si>
  <si>
    <t>4 sponsored inperson, 2 sponsored online/month (max)</t>
  </si>
  <si>
    <t>Variable Revenue Startup Assumption</t>
  </si>
  <si>
    <t>Variable Revenue--Ongoing Assumption</t>
  </si>
  <si>
    <t>Total Revenue</t>
  </si>
  <si>
    <t>N/A</t>
  </si>
  <si>
    <t>trainers--see variable cost</t>
  </si>
  <si>
    <t>Donors/VC/Program Sponsors</t>
  </si>
  <si>
    <t>Underwriters for entire program, not specific classes</t>
  </si>
  <si>
    <t>office space?</t>
  </si>
  <si>
    <t>I think by year 4 we will need office space!</t>
  </si>
  <si>
    <t>real cost per trainee if run 8 inperson and 6 webinar/month at ongoing cost rate</t>
  </si>
  <si>
    <t>(1 hr webinar, 2 hr followup, 2 hr prep</t>
  </si>
  <si>
    <t>100/hr * 5 hrs</t>
  </si>
  <si>
    <t>(3 hr class, 2 hr followup, 2 hr prep</t>
  </si>
  <si>
    <t>100/hr * 7 hrs</t>
  </si>
  <si>
    <t>(3 hr class, 1 hr prep)</t>
  </si>
  <si>
    <t>50/hr * 4 hrs</t>
  </si>
  <si>
    <t>25/hr * 5 hrs</t>
  </si>
  <si>
    <t xml:space="preserve"> (gets rental, snacks, sets up room, etc)</t>
  </si>
  <si>
    <t>$55/person trained</t>
  </si>
  <si>
    <t>$25/person trained</t>
  </si>
  <si>
    <t>/v Cost/year</t>
  </si>
  <si>
    <t>v Cost/training</t>
  </si>
  <si>
    <t>V+F Cost/training</t>
  </si>
  <si>
    <t>4 online trainings/mo per 20</t>
  </si>
  <si>
    <t>True Cost:2000</t>
  </si>
  <si>
    <t>online trainees (20/class minimum)</t>
  </si>
  <si>
    <t>Real Cost/person</t>
  </si>
  <si>
    <t>(x 20)</t>
  </si>
  <si>
    <t>(x30)</t>
  </si>
  <si>
    <t>square for trainers</t>
  </si>
  <si>
    <t xml:space="preserve">                                ////////////////////////////////////////////////////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</si>
</sst>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3"/>
      <name val="Calibri"/>
      <scheme val="minor"/>
    </font>
    <font>
      <sz val="12"/>
      <color theme="5"/>
      <name val="Calibri"/>
      <scheme val="minor"/>
    </font>
    <font>
      <sz val="12"/>
      <color theme="3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0" fontId="1" fillId="2" borderId="0" xfId="0" applyFont="1" applyFill="1"/>
    <xf numFmtId="165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/>
    <xf numFmtId="165" fontId="0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3" fontId="1" fillId="0" borderId="0" xfId="0" applyNumberFormat="1" applyFont="1"/>
    <xf numFmtId="165" fontId="6" fillId="3" borderId="0" xfId="0" applyNumberFormat="1" applyFont="1" applyFill="1"/>
    <xf numFmtId="0" fontId="6" fillId="3" borderId="0" xfId="0" applyFont="1" applyFill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2"/>
  <sheetViews>
    <sheetView tabSelected="1" topLeftCell="A24" workbookViewId="0">
      <selection activeCell="H60" sqref="H60"/>
    </sheetView>
  </sheetViews>
  <sheetFormatPr baseColWidth="10" defaultRowHeight="15" x14ac:dyDescent="0"/>
  <cols>
    <col min="1" max="1" width="31.1640625" customWidth="1"/>
    <col min="2" max="2" width="11.5" style="6" customWidth="1"/>
    <col min="4" max="4" width="11.33203125" style="6" bestFit="1" customWidth="1"/>
    <col min="5" max="5" width="15" customWidth="1"/>
  </cols>
  <sheetData>
    <row r="3" spans="1:5">
      <c r="A3" s="1" t="s">
        <v>54</v>
      </c>
    </row>
    <row r="4" spans="1:5">
      <c r="A4" s="1"/>
      <c r="B4" s="6" t="s">
        <v>60</v>
      </c>
      <c r="D4" s="6" t="s">
        <v>61</v>
      </c>
    </row>
    <row r="5" spans="1:5">
      <c r="A5" s="1" t="s">
        <v>69</v>
      </c>
      <c r="C5" t="s">
        <v>62</v>
      </c>
      <c r="D5" s="6" t="s">
        <v>19</v>
      </c>
    </row>
    <row r="6" spans="1:5" s="20" customFormat="1">
      <c r="A6" s="20" t="s">
        <v>94</v>
      </c>
      <c r="B6" s="19">
        <v>75000</v>
      </c>
      <c r="D6" s="19">
        <v>25000</v>
      </c>
      <c r="E6" s="20" t="s">
        <v>95</v>
      </c>
    </row>
    <row r="7" spans="1:5" s="2" customFormat="1">
      <c r="B7" s="13"/>
      <c r="D7" s="13"/>
    </row>
    <row r="8" spans="1:5" s="2" customFormat="1">
      <c r="A8" s="1" t="s">
        <v>68</v>
      </c>
      <c r="B8" s="13"/>
      <c r="D8" s="13"/>
    </row>
    <row r="9" spans="1:5" s="2" customFormat="1">
      <c r="A9" s="2" t="s">
        <v>65</v>
      </c>
      <c r="B9" s="13">
        <v>1500</v>
      </c>
      <c r="D9" s="13">
        <v>1500</v>
      </c>
      <c r="E9" s="2" t="s">
        <v>67</v>
      </c>
    </row>
    <row r="10" spans="1:5" s="2" customFormat="1">
      <c r="A10" s="2" t="s">
        <v>63</v>
      </c>
      <c r="B10" s="13">
        <v>30</v>
      </c>
      <c r="D10" s="13">
        <v>30</v>
      </c>
      <c r="E10" s="2" t="s">
        <v>116</v>
      </c>
    </row>
    <row r="11" spans="1:5" s="1" customFormat="1">
      <c r="A11" s="1" t="s">
        <v>70</v>
      </c>
      <c r="B11" s="7">
        <f>SUM(B9+B10*20)</f>
        <v>2100</v>
      </c>
      <c r="C11" s="7"/>
      <c r="D11" s="7">
        <f t="shared" ref="D11" si="0">SUM(D9+D10*20)</f>
        <v>2100</v>
      </c>
    </row>
    <row r="12" spans="1:5" s="2" customFormat="1">
      <c r="B12" s="13"/>
      <c r="D12" s="13"/>
    </row>
    <row r="13" spans="1:5" s="2" customFormat="1">
      <c r="A13" s="2" t="s">
        <v>66</v>
      </c>
      <c r="B13" s="13">
        <v>1000</v>
      </c>
      <c r="D13" s="13">
        <v>750</v>
      </c>
    </row>
    <row r="14" spans="1:5" s="2" customFormat="1">
      <c r="A14" s="2" t="s">
        <v>64</v>
      </c>
      <c r="B14" s="13">
        <v>0</v>
      </c>
      <c r="D14" s="13">
        <v>15</v>
      </c>
      <c r="E14" s="2" t="s">
        <v>117</v>
      </c>
    </row>
    <row r="15" spans="1:5" s="1" customFormat="1">
      <c r="A15" s="1" t="s">
        <v>71</v>
      </c>
      <c r="B15" s="7">
        <f>SUM(B13+B14*30)</f>
        <v>1000</v>
      </c>
      <c r="C15" s="7"/>
      <c r="D15" s="7">
        <f>SUM(D13+D14*30)</f>
        <v>1200</v>
      </c>
      <c r="E15" s="2" t="s">
        <v>113</v>
      </c>
    </row>
    <row r="16" spans="1:5" s="2" customFormat="1">
      <c r="B16" s="13"/>
      <c r="D16" s="13"/>
    </row>
    <row r="17" spans="1:5" s="2" customFormat="1">
      <c r="A17" s="2" t="s">
        <v>80</v>
      </c>
      <c r="B17" s="13">
        <v>150</v>
      </c>
      <c r="D17" s="13">
        <v>150</v>
      </c>
    </row>
    <row r="18" spans="1:5" s="1" customFormat="1">
      <c r="A18" s="1" t="s">
        <v>72</v>
      </c>
      <c r="B18" s="7">
        <v>2100</v>
      </c>
      <c r="D18" s="7">
        <v>2100</v>
      </c>
    </row>
    <row r="20" spans="1:5" s="2" customFormat="1">
      <c r="A20" s="2" t="s">
        <v>114</v>
      </c>
      <c r="B20" s="13">
        <v>110</v>
      </c>
      <c r="D20" s="13">
        <v>45</v>
      </c>
    </row>
    <row r="21" spans="1:5" s="1" customFormat="1">
      <c r="A21" s="1" t="s">
        <v>73</v>
      </c>
      <c r="B21" s="7">
        <f>SUM(B20*30)</f>
        <v>3300</v>
      </c>
      <c r="D21" s="7">
        <f>SUM(D20*30)</f>
        <v>1350</v>
      </c>
    </row>
    <row r="22" spans="1:5" s="2" customFormat="1">
      <c r="B22" s="13"/>
      <c r="D22" s="13"/>
    </row>
    <row r="23" spans="1:5" s="2" customFormat="1">
      <c r="A23" s="14" t="s">
        <v>89</v>
      </c>
      <c r="B23" s="15">
        <f>SUM(C23*12)</f>
        <v>124800</v>
      </c>
      <c r="C23" s="15">
        <f>SUM(4*B11+2*B15)</f>
        <v>10400</v>
      </c>
      <c r="E23" s="2" t="s">
        <v>88</v>
      </c>
    </row>
    <row r="24" spans="1:5" s="14" customFormat="1">
      <c r="A24" s="14" t="s">
        <v>90</v>
      </c>
      <c r="C24" s="15">
        <f>SUM(10*B11+4*B15+2*B18+2*B21)</f>
        <v>35800</v>
      </c>
      <c r="D24" s="15">
        <f>SUM(C24*12)</f>
        <v>429600</v>
      </c>
      <c r="E24" s="14" t="s">
        <v>78</v>
      </c>
    </row>
    <row r="25" spans="1:5" s="14" customFormat="1">
      <c r="A25" s="14" t="s">
        <v>91</v>
      </c>
      <c r="B25" s="15">
        <f>SUM(B6+B23)</f>
        <v>199800</v>
      </c>
      <c r="C25" s="15"/>
      <c r="D25" s="15">
        <f>D24+D6</f>
        <v>454600</v>
      </c>
    </row>
    <row r="27" spans="1:5">
      <c r="A27" s="1" t="s">
        <v>42</v>
      </c>
      <c r="B27" s="6" t="s">
        <v>2</v>
      </c>
      <c r="C27" t="s">
        <v>62</v>
      </c>
      <c r="D27" s="6" t="s">
        <v>19</v>
      </c>
      <c r="E27" t="s">
        <v>59</v>
      </c>
    </row>
    <row r="28" spans="1:5">
      <c r="A28" s="1" t="s">
        <v>14</v>
      </c>
    </row>
    <row r="29" spans="1:5">
      <c r="A29" s="2" t="s">
        <v>17</v>
      </c>
      <c r="B29" s="6">
        <v>30000</v>
      </c>
      <c r="D29" s="6">
        <v>10000</v>
      </c>
      <c r="E29" t="s">
        <v>18</v>
      </c>
    </row>
    <row r="30" spans="1:5">
      <c r="A30" s="2" t="s">
        <v>16</v>
      </c>
      <c r="B30" s="6" t="s">
        <v>92</v>
      </c>
      <c r="D30" s="6">
        <v>65000</v>
      </c>
      <c r="E30" t="s">
        <v>23</v>
      </c>
    </row>
    <row r="31" spans="1:5">
      <c r="A31" s="2" t="s">
        <v>21</v>
      </c>
      <c r="B31" s="6">
        <v>0</v>
      </c>
      <c r="D31" s="6">
        <v>35000</v>
      </c>
      <c r="E31" t="s">
        <v>38</v>
      </c>
    </row>
    <row r="32" spans="1:5">
      <c r="A32" s="2" t="s">
        <v>15</v>
      </c>
      <c r="B32" s="6">
        <v>30000</v>
      </c>
      <c r="D32" s="6">
        <v>65000</v>
      </c>
      <c r="E32" t="s">
        <v>24</v>
      </c>
    </row>
    <row r="33" spans="1:5">
      <c r="A33" s="2" t="s">
        <v>20</v>
      </c>
      <c r="B33" s="6">
        <v>15000</v>
      </c>
      <c r="D33" s="6">
        <v>35000</v>
      </c>
      <c r="E33" t="s">
        <v>76</v>
      </c>
    </row>
    <row r="34" spans="1:5" s="1" customFormat="1">
      <c r="A34" s="1" t="s">
        <v>43</v>
      </c>
      <c r="B34" s="7">
        <f t="shared" ref="B34" si="1">SUM(B29:B33)</f>
        <v>75000</v>
      </c>
      <c r="C34" s="7"/>
      <c r="D34" s="7">
        <f>SUM(D29:D33)</f>
        <v>210000</v>
      </c>
    </row>
    <row r="35" spans="1:5">
      <c r="A35" s="2"/>
    </row>
    <row r="36" spans="1:5">
      <c r="A36" s="4" t="s">
        <v>29</v>
      </c>
    </row>
    <row r="37" spans="1:5">
      <c r="A37" t="s">
        <v>5</v>
      </c>
      <c r="B37" s="6">
        <v>500</v>
      </c>
      <c r="D37" s="6">
        <v>2400</v>
      </c>
      <c r="E37" t="s">
        <v>32</v>
      </c>
    </row>
    <row r="38" spans="1:5">
      <c r="A38" t="s">
        <v>6</v>
      </c>
      <c r="D38" s="6">
        <v>2500</v>
      </c>
    </row>
    <row r="39" spans="1:5">
      <c r="A39" t="s">
        <v>30</v>
      </c>
      <c r="B39" s="6">
        <v>0</v>
      </c>
    </row>
    <row r="40" spans="1:5">
      <c r="A40" t="s">
        <v>31</v>
      </c>
      <c r="B40" s="6">
        <v>2500</v>
      </c>
      <c r="D40" s="6">
        <v>5000</v>
      </c>
      <c r="E40" t="s">
        <v>32</v>
      </c>
    </row>
    <row r="41" spans="1:5">
      <c r="A41" t="s">
        <v>93</v>
      </c>
    </row>
    <row r="42" spans="1:5" s="1" customFormat="1">
      <c r="A42" s="1" t="s">
        <v>43</v>
      </c>
      <c r="B42" s="7">
        <f t="shared" ref="B42" si="2">SUM(B37:B40)</f>
        <v>3000</v>
      </c>
      <c r="C42" s="7"/>
      <c r="D42" s="7">
        <f>SUM(D37:D40)</f>
        <v>9900</v>
      </c>
    </row>
    <row r="44" spans="1:5">
      <c r="A44" s="1" t="s">
        <v>33</v>
      </c>
    </row>
    <row r="45" spans="1:5">
      <c r="A45" t="s">
        <v>34</v>
      </c>
      <c r="D45" s="6">
        <v>600</v>
      </c>
      <c r="E45" t="s">
        <v>35</v>
      </c>
    </row>
    <row r="46" spans="1:5">
      <c r="A46" t="s">
        <v>36</v>
      </c>
      <c r="D46" s="6">
        <v>1200</v>
      </c>
      <c r="E46" t="s">
        <v>37</v>
      </c>
    </row>
    <row r="47" spans="1:5">
      <c r="A47" t="s">
        <v>41</v>
      </c>
      <c r="B47" s="6">
        <v>250</v>
      </c>
      <c r="D47" s="6">
        <v>1000</v>
      </c>
      <c r="E47" t="s">
        <v>118</v>
      </c>
    </row>
    <row r="48" spans="1:5">
      <c r="A48" t="s">
        <v>40</v>
      </c>
      <c r="B48" s="6">
        <v>300</v>
      </c>
      <c r="D48" s="6">
        <v>2500</v>
      </c>
      <c r="E48" t="s">
        <v>39</v>
      </c>
    </row>
    <row r="49" spans="1:8">
      <c r="A49" t="s">
        <v>7</v>
      </c>
      <c r="D49" s="6">
        <v>1800</v>
      </c>
      <c r="E49" t="s">
        <v>58</v>
      </c>
    </row>
    <row r="50" spans="1:8" s="16" customFormat="1">
      <c r="A50" s="16" t="s">
        <v>1</v>
      </c>
      <c r="B50" s="17"/>
      <c r="D50" s="17"/>
      <c r="E50" s="16" t="s">
        <v>83</v>
      </c>
    </row>
    <row r="51" spans="1:8" s="16" customFormat="1">
      <c r="A51" s="16" t="s">
        <v>96</v>
      </c>
      <c r="B51" s="17"/>
      <c r="D51" s="17"/>
      <c r="E51" s="16" t="s">
        <v>97</v>
      </c>
    </row>
    <row r="52" spans="1:8" s="1" customFormat="1">
      <c r="A52" s="1" t="s">
        <v>43</v>
      </c>
      <c r="B52" s="7">
        <f t="shared" ref="B52" si="3">SUM(B45:B48)</f>
        <v>550</v>
      </c>
      <c r="C52" s="7"/>
      <c r="D52" s="7">
        <f>SUM(D45:D49)</f>
        <v>7100</v>
      </c>
    </row>
    <row r="53" spans="1:8">
      <c r="A53" s="2"/>
    </row>
    <row r="54" spans="1:8">
      <c r="A54" s="1" t="s">
        <v>0</v>
      </c>
    </row>
    <row r="55" spans="1:8">
      <c r="A55" s="2" t="s">
        <v>25</v>
      </c>
      <c r="B55" s="6">
        <v>300</v>
      </c>
      <c r="D55" s="6">
        <v>1000</v>
      </c>
      <c r="E55" t="s">
        <v>27</v>
      </c>
    </row>
    <row r="56" spans="1:8">
      <c r="A56" t="s">
        <v>10</v>
      </c>
      <c r="B56" s="6">
        <v>500</v>
      </c>
      <c r="D56" s="6">
        <v>300</v>
      </c>
      <c r="E56" t="s">
        <v>26</v>
      </c>
    </row>
    <row r="57" spans="1:8">
      <c r="A57" t="s">
        <v>8</v>
      </c>
      <c r="B57" s="6">
        <v>100</v>
      </c>
      <c r="D57" s="6">
        <v>200</v>
      </c>
      <c r="E57" t="s">
        <v>28</v>
      </c>
    </row>
    <row r="58" spans="1:8">
      <c r="A58" t="s">
        <v>3</v>
      </c>
      <c r="B58" s="6">
        <v>100</v>
      </c>
    </row>
    <row r="59" spans="1:8">
      <c r="A59" t="s">
        <v>4</v>
      </c>
      <c r="B59" s="6">
        <v>600</v>
      </c>
      <c r="D59" s="6">
        <v>600</v>
      </c>
    </row>
    <row r="60" spans="1:8" s="1" customFormat="1">
      <c r="A60" s="1" t="s">
        <v>43</v>
      </c>
      <c r="B60" s="7">
        <f t="shared" ref="B60" si="4">SUM(B55:B59)</f>
        <v>1600</v>
      </c>
      <c r="C60" s="7"/>
      <c r="D60" s="7">
        <f>SUM(D55:D59)</f>
        <v>2100</v>
      </c>
      <c r="H60" s="1" t="s">
        <v>119</v>
      </c>
    </row>
    <row r="61" spans="1:8" s="1" customFormat="1">
      <c r="B61" s="7"/>
      <c r="C61" s="7"/>
      <c r="D61" s="7"/>
    </row>
    <row r="62" spans="1:8" s="1" customFormat="1">
      <c r="A62" s="1" t="s">
        <v>44</v>
      </c>
      <c r="B62" s="7">
        <f>SUM(B34+B42+B52+B60)</f>
        <v>80150</v>
      </c>
      <c r="C62" s="3">
        <f>SUM(D62/12)</f>
        <v>19091.666666666668</v>
      </c>
      <c r="D62" s="7">
        <f t="shared" ref="D62" si="5">SUM(D34+D42+D52+D60)</f>
        <v>229100</v>
      </c>
    </row>
    <row r="63" spans="1:8" s="1" customFormat="1">
      <c r="B63" s="7"/>
      <c r="C63" s="7"/>
      <c r="D63" s="7"/>
    </row>
    <row r="65" spans="1:7" s="10" customFormat="1">
      <c r="A65" s="8" t="s">
        <v>56</v>
      </c>
      <c r="B65" s="9"/>
      <c r="D65" s="9"/>
    </row>
    <row r="66" spans="1:7" s="10" customFormat="1">
      <c r="A66" s="11" t="s">
        <v>14</v>
      </c>
      <c r="B66" s="9"/>
      <c r="D66" s="9"/>
      <c r="E66" s="10" t="s">
        <v>13</v>
      </c>
    </row>
    <row r="67" spans="1:7" s="10" customFormat="1">
      <c r="A67" s="10" t="s">
        <v>11</v>
      </c>
      <c r="B67" s="9"/>
      <c r="D67" s="9">
        <v>700</v>
      </c>
      <c r="E67" s="10" t="s">
        <v>102</v>
      </c>
      <c r="G67" s="10" t="s">
        <v>101</v>
      </c>
    </row>
    <row r="68" spans="1:7" s="10" customFormat="1">
      <c r="A68" s="10" t="s">
        <v>12</v>
      </c>
      <c r="B68" s="9"/>
      <c r="D68" s="9">
        <v>200</v>
      </c>
      <c r="E68" s="10" t="s">
        <v>104</v>
      </c>
      <c r="G68" s="10" t="s">
        <v>103</v>
      </c>
    </row>
    <row r="69" spans="1:7" s="10" customFormat="1">
      <c r="A69" s="10" t="s">
        <v>22</v>
      </c>
      <c r="B69" s="9"/>
      <c r="D69" s="9">
        <v>125</v>
      </c>
      <c r="E69" s="10" t="s">
        <v>105</v>
      </c>
      <c r="G69" s="10" t="s">
        <v>106</v>
      </c>
    </row>
    <row r="70" spans="1:7" s="10" customFormat="1">
      <c r="B70" s="9"/>
      <c r="D70" s="9"/>
    </row>
    <row r="71" spans="1:7" s="10" customFormat="1">
      <c r="A71" s="8" t="s">
        <v>45</v>
      </c>
      <c r="B71" s="9"/>
      <c r="D71" s="9"/>
    </row>
    <row r="72" spans="1:7" s="10" customFormat="1">
      <c r="A72" s="10" t="s">
        <v>46</v>
      </c>
      <c r="B72" s="9"/>
      <c r="D72" s="9"/>
      <c r="E72" s="10" t="s">
        <v>9</v>
      </c>
    </row>
    <row r="73" spans="1:7" s="10" customFormat="1">
      <c r="A73" s="10" t="s">
        <v>47</v>
      </c>
      <c r="B73" s="9"/>
      <c r="D73" s="9"/>
      <c r="E73" s="10" t="s">
        <v>48</v>
      </c>
    </row>
    <row r="74" spans="1:7" s="10" customFormat="1">
      <c r="A74" s="10" t="s">
        <v>49</v>
      </c>
      <c r="B74" s="9"/>
      <c r="D74" s="9"/>
      <c r="E74" s="10" t="s">
        <v>50</v>
      </c>
    </row>
    <row r="75" spans="1:7" s="10" customFormat="1">
      <c r="A75" s="10" t="s">
        <v>51</v>
      </c>
      <c r="B75" s="9"/>
      <c r="D75" s="9">
        <v>75</v>
      </c>
      <c r="E75" s="10" t="s">
        <v>52</v>
      </c>
    </row>
    <row r="76" spans="1:7" s="10" customFormat="1">
      <c r="B76" s="9"/>
      <c r="D76" s="9"/>
    </row>
    <row r="77" spans="1:7" s="8" customFormat="1">
      <c r="A77" s="8" t="s">
        <v>53</v>
      </c>
      <c r="B77" s="12"/>
      <c r="D77" s="8">
        <f>SUM(D67:D75)</f>
        <v>1100</v>
      </c>
      <c r="E77" s="8" t="s">
        <v>107</v>
      </c>
    </row>
    <row r="78" spans="1:7" s="8" customFormat="1">
      <c r="B78" s="12"/>
    </row>
    <row r="79" spans="1:7" s="8" customFormat="1">
      <c r="B79" s="12"/>
    </row>
    <row r="80" spans="1:7" s="8" customFormat="1">
      <c r="A80" s="8" t="s">
        <v>57</v>
      </c>
      <c r="B80" s="12"/>
    </row>
    <row r="81" spans="1:7" s="10" customFormat="1">
      <c r="A81" s="11" t="s">
        <v>14</v>
      </c>
      <c r="B81" s="9"/>
      <c r="D81" s="9"/>
      <c r="E81" s="10" t="s">
        <v>13</v>
      </c>
    </row>
    <row r="82" spans="1:7" s="10" customFormat="1">
      <c r="A82" s="10" t="s">
        <v>11</v>
      </c>
      <c r="B82" s="9"/>
      <c r="D82" s="9">
        <v>500</v>
      </c>
      <c r="E82" s="10" t="s">
        <v>100</v>
      </c>
      <c r="G82" s="10" t="s">
        <v>99</v>
      </c>
    </row>
    <row r="83" spans="1:7" s="10" customFormat="1">
      <c r="B83" s="9"/>
      <c r="D83" s="9"/>
    </row>
    <row r="84" spans="1:7" s="8" customFormat="1">
      <c r="A84" s="8" t="s">
        <v>53</v>
      </c>
      <c r="B84" s="12"/>
      <c r="D84" s="8">
        <f>SUM(D82:D82)</f>
        <v>500</v>
      </c>
      <c r="E84" s="8" t="s">
        <v>108</v>
      </c>
    </row>
    <row r="87" spans="1:7">
      <c r="A87" s="1" t="s">
        <v>55</v>
      </c>
      <c r="B87" s="6" t="s">
        <v>75</v>
      </c>
      <c r="C87" t="s">
        <v>110</v>
      </c>
      <c r="D87" s="6" t="s">
        <v>109</v>
      </c>
      <c r="E87" t="s">
        <v>111</v>
      </c>
      <c r="F87" t="s">
        <v>115</v>
      </c>
    </row>
    <row r="88" spans="1:7">
      <c r="A88" t="s">
        <v>86</v>
      </c>
    </row>
    <row r="89" spans="1:7">
      <c r="A89" t="s">
        <v>85</v>
      </c>
      <c r="B89" s="5">
        <v>80</v>
      </c>
      <c r="C89" s="13">
        <v>55</v>
      </c>
      <c r="D89" s="6">
        <f>SUM(B89*C89*12)</f>
        <v>52800</v>
      </c>
      <c r="E89" s="5">
        <f>SUM(B62+D89)/(4*12)</f>
        <v>2769.7916666666665</v>
      </c>
      <c r="F89" s="5">
        <f>E89/20</f>
        <v>138.48958333333331</v>
      </c>
    </row>
    <row r="90" spans="1:7">
      <c r="A90" t="s">
        <v>112</v>
      </c>
      <c r="B90" s="5">
        <v>80</v>
      </c>
      <c r="C90" s="13">
        <v>25</v>
      </c>
      <c r="D90" s="6">
        <f>SUM(B90*C90*12)</f>
        <v>24000</v>
      </c>
      <c r="E90" s="5">
        <f>SUM(B62+D90)/(4*12)</f>
        <v>2169.7916666666665</v>
      </c>
      <c r="F90" s="5">
        <f>E90/20</f>
        <v>108.48958333333333</v>
      </c>
    </row>
    <row r="91" spans="1:7">
      <c r="B91" s="5"/>
      <c r="C91" s="13"/>
      <c r="D91" s="6">
        <f>SUM(B89*C89+B90*C90+B62)/(B89+B90)</f>
        <v>540.9375</v>
      </c>
    </row>
    <row r="92" spans="1:7">
      <c r="A92" t="s">
        <v>87</v>
      </c>
    </row>
    <row r="93" spans="1:7">
      <c r="A93" t="s">
        <v>77</v>
      </c>
      <c r="B93" s="5">
        <v>240</v>
      </c>
      <c r="C93">
        <v>55</v>
      </c>
      <c r="D93" s="6">
        <f>SUM(B93*C93*12)</f>
        <v>158400</v>
      </c>
      <c r="E93" s="5">
        <f>SUM(C62+D93)/(12*12)</f>
        <v>1232.5810185185185</v>
      </c>
      <c r="F93" s="5">
        <f>E93/20</f>
        <v>61.629050925925924</v>
      </c>
    </row>
    <row r="94" spans="1:7">
      <c r="A94" t="s">
        <v>74</v>
      </c>
      <c r="B94" s="5">
        <v>180</v>
      </c>
      <c r="C94">
        <v>25</v>
      </c>
      <c r="D94" s="6">
        <f>SUM(B94*C94*12)</f>
        <v>54000</v>
      </c>
      <c r="E94" s="5">
        <f>SUM(C62+D94)/(6*12)</f>
        <v>1015.1620370370371</v>
      </c>
      <c r="F94" s="5">
        <f>E94/30</f>
        <v>33.838734567901234</v>
      </c>
    </row>
    <row r="95" spans="1:7">
      <c r="B95" s="5">
        <f>SUM(B93+B94)*12</f>
        <v>5040</v>
      </c>
      <c r="D95" s="6">
        <f>SUM(B93*C93+B94*C94+C62)/(B93+B94)</f>
        <v>87.599206349206355</v>
      </c>
      <c r="E95" t="s">
        <v>98</v>
      </c>
    </row>
    <row r="97" spans="1:5" s="1" customFormat="1">
      <c r="A97" s="1" t="s">
        <v>79</v>
      </c>
      <c r="B97" s="7"/>
      <c r="C97" s="18">
        <v>110400</v>
      </c>
      <c r="D97" s="7">
        <f>SUM(D93:D94)</f>
        <v>212400</v>
      </c>
    </row>
    <row r="99" spans="1:5">
      <c r="C99" t="s">
        <v>60</v>
      </c>
      <c r="D99" s="6" t="s">
        <v>61</v>
      </c>
    </row>
    <row r="100" spans="1:5" s="14" customFormat="1">
      <c r="A100" s="14" t="s">
        <v>81</v>
      </c>
      <c r="B100" s="15"/>
      <c r="C100" s="15">
        <f>SUM(B62+C97)</f>
        <v>190550</v>
      </c>
      <c r="D100" s="15">
        <f>SUM(D62+D97)</f>
        <v>441500</v>
      </c>
    </row>
    <row r="102" spans="1:5" s="14" customFormat="1">
      <c r="A102" s="14" t="s">
        <v>82</v>
      </c>
      <c r="B102" s="15"/>
      <c r="C102" s="15">
        <f>SUM(B25-C100)</f>
        <v>9250</v>
      </c>
      <c r="D102" s="15">
        <f>SUM(D25-D100)</f>
        <v>13100</v>
      </c>
      <c r="E102" s="14" t="s">
        <v>84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 cost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2012-06-19T13:28:16Z</dcterms:created>
  <dcterms:modified xsi:type="dcterms:W3CDTF">2013-07-03T13:43:38Z</dcterms:modified>
</cp:coreProperties>
</file>