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571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www.dropbox.com/8812603/TMC/finances/budget/Budget 2015/"/>
    </mc:Choice>
  </mc:AlternateContent>
  <bookViews>
    <workbookView xWindow="0" yWindow="0" windowWidth="15360" windowHeight="20480" tabRatio="500"/>
  </bookViews>
  <sheets>
    <sheet name="approved budget" sheetId="1" r:id="rId1"/>
    <sheet name="Metrics Project" sheetId="2" r:id="rId2"/>
    <sheet name="Media Policy" sheetId="3" r:id="rId3"/>
    <sheet name="2015 Meeting" sheetId="6" r:id="rId4"/>
    <sheet name="What Counts" sheetId="4" r:id="rId5"/>
    <sheet name="Vocus" sheetId="7" r:id="rId6"/>
    <sheet name="Sheet1" sheetId="8" r:id="rId7"/>
  </sheets>
  <calcPr calcId="158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1" i="1" l="1"/>
  <c r="D10" i="1"/>
  <c r="D16" i="1"/>
  <c r="D26" i="1"/>
  <c r="D37" i="1"/>
  <c r="D39" i="1"/>
  <c r="D52" i="1"/>
  <c r="D55" i="1"/>
  <c r="D61" i="1"/>
  <c r="D73" i="1"/>
  <c r="D79" i="1"/>
  <c r="D90" i="1"/>
  <c r="D97" i="1"/>
  <c r="D101" i="1"/>
  <c r="D107" i="1"/>
  <c r="D109" i="1"/>
  <c r="E10" i="1"/>
  <c r="E16" i="1"/>
  <c r="E26" i="1"/>
  <c r="E37" i="1"/>
  <c r="E39" i="1"/>
  <c r="E52" i="1"/>
  <c r="E55" i="1"/>
  <c r="E61" i="1"/>
  <c r="E73" i="1"/>
  <c r="E79" i="1"/>
  <c r="E90" i="1"/>
  <c r="E107" i="1"/>
  <c r="E46" i="3"/>
  <c r="F35" i="3"/>
  <c r="F44" i="3"/>
  <c r="F46" i="3"/>
  <c r="G23" i="6"/>
  <c r="G32" i="6"/>
  <c r="G40" i="6"/>
  <c r="G46" i="6"/>
  <c r="G55" i="6"/>
  <c r="G57" i="6"/>
  <c r="G59" i="6"/>
  <c r="G61" i="6"/>
  <c r="H23" i="6"/>
  <c r="H32" i="6"/>
  <c r="H40" i="6"/>
  <c r="H46" i="6"/>
  <c r="H55" i="6"/>
  <c r="H57" i="6"/>
  <c r="H59" i="6"/>
  <c r="H61" i="6"/>
  <c r="E61" i="6"/>
  <c r="F59" i="6"/>
  <c r="F61" i="6"/>
  <c r="F22" i="6"/>
  <c r="E9" i="3"/>
  <c r="E14" i="3"/>
  <c r="E18" i="3"/>
  <c r="F62" i="3"/>
  <c r="G63" i="3"/>
  <c r="G64" i="3"/>
  <c r="F64" i="3"/>
  <c r="F63" i="3"/>
  <c r="E35" i="3"/>
  <c r="E8" i="2"/>
  <c r="E15" i="2"/>
  <c r="E17" i="2"/>
  <c r="E27" i="2"/>
  <c r="E31" i="2"/>
  <c r="E33" i="2"/>
  <c r="G46" i="3"/>
  <c r="E44" i="3"/>
  <c r="E49" i="3"/>
  <c r="E52" i="3"/>
  <c r="F65" i="3"/>
  <c r="G65" i="3"/>
  <c r="G52" i="3"/>
  <c r="I45" i="7"/>
  <c r="D19" i="6"/>
  <c r="D23" i="6"/>
  <c r="D32" i="6"/>
  <c r="B4" i="6"/>
  <c r="B11" i="6"/>
  <c r="B8" i="6"/>
  <c r="B12" i="6"/>
  <c r="J40" i="6"/>
  <c r="N25" i="6"/>
  <c r="P25" i="6"/>
  <c r="Q25" i="6"/>
  <c r="P26" i="6"/>
  <c r="P27" i="6"/>
  <c r="D40" i="6"/>
  <c r="D46" i="6"/>
  <c r="D55" i="6"/>
  <c r="D57" i="6"/>
  <c r="D59" i="6"/>
  <c r="B18" i="6"/>
  <c r="D60" i="6"/>
  <c r="D61" i="6"/>
  <c r="C19" i="6"/>
  <c r="C23" i="6"/>
  <c r="C32" i="6"/>
  <c r="O25" i="6"/>
  <c r="O26" i="6"/>
  <c r="O27" i="6"/>
  <c r="C40" i="6"/>
  <c r="C46" i="6"/>
  <c r="C55" i="6"/>
  <c r="C57" i="6"/>
  <c r="C59" i="6"/>
  <c r="C60" i="6"/>
  <c r="C61" i="6"/>
  <c r="B16" i="6"/>
  <c r="B19" i="6"/>
  <c r="B23" i="6"/>
  <c r="B32" i="6"/>
  <c r="B46" i="6"/>
  <c r="B55" i="6"/>
  <c r="B57" i="6"/>
  <c r="B59" i="6"/>
  <c r="M26" i="6"/>
  <c r="M25" i="6"/>
  <c r="B18" i="4"/>
  <c r="B22" i="4"/>
  <c r="G9" i="4"/>
  <c r="E9" i="4"/>
  <c r="D47" i="2"/>
  <c r="D27" i="2"/>
  <c r="D8" i="2"/>
  <c r="D15" i="2"/>
  <c r="D17" i="2"/>
  <c r="D31" i="2"/>
  <c r="D33" i="2"/>
</calcChain>
</file>

<file path=xl/sharedStrings.xml><?xml version="1.0" encoding="utf-8"?>
<sst xmlns="http://schemas.openxmlformats.org/spreadsheetml/2006/main" count="511" uniqueCount="403">
  <si>
    <t>Starting Grant Balance</t>
  </si>
  <si>
    <t>Starting Unrestricted</t>
  </si>
  <si>
    <t>Wallace Global</t>
  </si>
  <si>
    <t>Carried Over</t>
  </si>
  <si>
    <t>Starting Restricted</t>
  </si>
  <si>
    <t>MDF</t>
  </si>
  <si>
    <t>Voqal</t>
  </si>
  <si>
    <t>Kauai</t>
  </si>
  <si>
    <t>Donor</t>
  </si>
  <si>
    <t>Projected Unrestricted</t>
  </si>
  <si>
    <t>Projected Restricted</t>
  </si>
  <si>
    <t>Collab Media Policy Project</t>
  </si>
  <si>
    <t>Class</t>
  </si>
  <si>
    <t>Notes</t>
  </si>
  <si>
    <t>none</t>
  </si>
  <si>
    <t>REVENUE</t>
  </si>
  <si>
    <t>GRANTS</t>
  </si>
  <si>
    <t>Sponsors</t>
  </si>
  <si>
    <t>EARNED</t>
  </si>
  <si>
    <t>Meetings-annual</t>
  </si>
  <si>
    <t>IILabs-Metrics Project</t>
  </si>
  <si>
    <t>Proposed</t>
  </si>
  <si>
    <t>Actual</t>
  </si>
  <si>
    <t>Conf Reg (members)</t>
  </si>
  <si>
    <t>Conf Reg (non-members)</t>
  </si>
  <si>
    <t>Services (Vocus)</t>
  </si>
  <si>
    <t>Services (What Counts)</t>
  </si>
  <si>
    <t>Vocus</t>
  </si>
  <si>
    <t>What Counts</t>
  </si>
  <si>
    <t>Member Dues</t>
  </si>
  <si>
    <t>TMC</t>
  </si>
  <si>
    <t>Due April 2015; Contract runs June1-May31</t>
  </si>
  <si>
    <t>Due Autust 2015; Contract runs Sept1-Aug 31</t>
  </si>
  <si>
    <t>TOTAL REVENUE</t>
  </si>
  <si>
    <t>Earmarked for 2015; arrived in 2014</t>
  </si>
  <si>
    <t>EXPENSE</t>
  </si>
  <si>
    <t>OVERHEAD</t>
  </si>
  <si>
    <t>Sponsorship Fee</t>
  </si>
  <si>
    <t>FNP takes 7% for HR, bookkeeping</t>
  </si>
  <si>
    <t>Personnel</t>
  </si>
  <si>
    <t>Personnel-FTE</t>
  </si>
  <si>
    <t>Benefits-FTW</t>
  </si>
  <si>
    <t>low because $$ going into 401k; no healthcare</t>
  </si>
  <si>
    <t>TMC/IILabs-Metrics/Collab Media</t>
  </si>
  <si>
    <t>Contractor (Social Curator)</t>
  </si>
  <si>
    <t>Contractor (Website)</t>
  </si>
  <si>
    <t>Communications</t>
  </si>
  <si>
    <t>IILabs-Metrics</t>
  </si>
  <si>
    <t>Admin</t>
  </si>
  <si>
    <t>Office Rent</t>
  </si>
  <si>
    <t>Office Suppies</t>
  </si>
  <si>
    <t>Bank/Credit Fees</t>
  </si>
  <si>
    <t>Program</t>
  </si>
  <si>
    <t>Promotion</t>
  </si>
  <si>
    <t>Internet Access</t>
  </si>
  <si>
    <t>Website Fees</t>
  </si>
  <si>
    <t>Program (misc)</t>
  </si>
  <si>
    <t>Contractor Reimburse</t>
  </si>
  <si>
    <t>Legal</t>
  </si>
  <si>
    <t>Conferences</t>
  </si>
  <si>
    <t>Hardware/ Software Non-Cap</t>
  </si>
  <si>
    <t>Software Licensing</t>
  </si>
  <si>
    <t xml:space="preserve">Vocus </t>
  </si>
  <si>
    <t xml:space="preserve">What Counts </t>
  </si>
  <si>
    <t>Tools we use for programs: dropbox, basecamp, etc.</t>
  </si>
  <si>
    <t>Travel</t>
  </si>
  <si>
    <t>JGK travel</t>
  </si>
  <si>
    <t>Entertainment-Meals</t>
  </si>
  <si>
    <t>Conf</t>
  </si>
  <si>
    <t>TMC/Collab Media</t>
  </si>
  <si>
    <t>Conf/Regional</t>
  </si>
  <si>
    <t>Regional</t>
  </si>
  <si>
    <t>JGK pays for own access</t>
  </si>
  <si>
    <t>TMC website</t>
  </si>
  <si>
    <t>JGK virtual office</t>
  </si>
  <si>
    <t>Reg for conferences jgk attends</t>
  </si>
  <si>
    <t>PROJECTS</t>
  </si>
  <si>
    <t>Service Projects</t>
  </si>
  <si>
    <t>Compare to above (Earned 1714105)</t>
  </si>
  <si>
    <t>Events--Conference</t>
  </si>
  <si>
    <t>Events</t>
  </si>
  <si>
    <t>Fly out speakers</t>
  </si>
  <si>
    <t>Contractor (Volunteer Manager)</t>
  </si>
  <si>
    <t>Website</t>
  </si>
  <si>
    <t>Office Supplies</t>
  </si>
  <si>
    <t>Postage</t>
  </si>
  <si>
    <t>Includes printing posters</t>
  </si>
  <si>
    <t>Events-Meals</t>
  </si>
  <si>
    <t>Events-AV</t>
  </si>
  <si>
    <t>Fly out TMC social media curator</t>
  </si>
  <si>
    <t>Restricted Projects-Metrics</t>
  </si>
  <si>
    <t>merger</t>
  </si>
  <si>
    <t>build new website</t>
  </si>
  <si>
    <t>Contractor (Facilitator)</t>
  </si>
  <si>
    <t>Meetings-CC</t>
  </si>
  <si>
    <t>merger: retreat</t>
  </si>
  <si>
    <t>Member Capacity Building</t>
  </si>
  <si>
    <t>EEJF</t>
  </si>
  <si>
    <t>Workshops at ONA and IRE?</t>
  </si>
  <si>
    <t>TOTAL EXPENSE</t>
  </si>
  <si>
    <t>Contingency</t>
  </si>
  <si>
    <t>BALANCE</t>
  </si>
  <si>
    <t>Contractor</t>
  </si>
  <si>
    <t>ENDING GRANT BALANCE</t>
  </si>
  <si>
    <t>Metrics Project Budget 2015</t>
  </si>
  <si>
    <t>Project Restricted</t>
  </si>
  <si>
    <t>Total Revenue</t>
  </si>
  <si>
    <t>Contractor (contingency)</t>
  </si>
  <si>
    <t>Personnel (2014)</t>
  </si>
  <si>
    <t>Personnel (2015)</t>
  </si>
  <si>
    <t>correx--bookkeeping incorrect in 2014</t>
  </si>
  <si>
    <t>True Starting Balance</t>
  </si>
  <si>
    <t>This money is being rerouted to the Metrics Project from the Kauai project</t>
  </si>
  <si>
    <t>Subtotal New Revenue:</t>
  </si>
  <si>
    <t>subtotal</t>
  </si>
  <si>
    <t>Total Expense</t>
  </si>
  <si>
    <t>Balance</t>
  </si>
  <si>
    <t>reduced from $30,000</t>
  </si>
  <si>
    <t xml:space="preserve">3 additional months if needed </t>
  </si>
  <si>
    <t>Travel (Austin conference)</t>
  </si>
  <si>
    <t>metrics conference (reg+hotelx3+travel)</t>
  </si>
  <si>
    <t>To Operating Reserves</t>
  </si>
  <si>
    <t>(Kauai + Metrics)</t>
  </si>
  <si>
    <t>Austin Conference</t>
  </si>
  <si>
    <t>PbsMediashift Reg</t>
  </si>
  <si>
    <t>Knight Conf Reg</t>
  </si>
  <si>
    <t>Hotel</t>
  </si>
  <si>
    <t>Airfare</t>
  </si>
  <si>
    <t>Cabs to Hotel</t>
  </si>
  <si>
    <t>Total</t>
  </si>
  <si>
    <t>Provided on completion of experiments</t>
  </si>
  <si>
    <t>Ave. email/mo</t>
  </si>
  <si>
    <t>Percent</t>
  </si>
  <si>
    <t>Cost to Realm</t>
  </si>
  <si>
    <t>INVOICED</t>
  </si>
  <si>
    <t>Geist</t>
  </si>
  <si>
    <t>IFEX</t>
  </si>
  <si>
    <t>NewInt</t>
  </si>
  <si>
    <t>PAID</t>
  </si>
  <si>
    <t>rabble</t>
  </si>
  <si>
    <t>TheTyee</t>
  </si>
  <si>
    <t>Vancouver Observer</t>
  </si>
  <si>
    <t>Yes! Magazine</t>
  </si>
  <si>
    <t>Totals</t>
  </si>
  <si>
    <t xml:space="preserve">Cost Formula: </t>
  </si>
  <si>
    <t xml:space="preserve">What Counts 12 mo Contract (1M email/mo) </t>
  </si>
  <si>
    <t>FNP Charge (7%)</t>
  </si>
  <si>
    <t>Skype Calls</t>
  </si>
  <si>
    <t>TMC Admin ($100/mo)</t>
  </si>
  <si>
    <t>Total Cost to TMC:</t>
  </si>
  <si>
    <t>Outlet</t>
  </si>
  <si>
    <t>Name</t>
  </si>
  <si>
    <t>phone</t>
  </si>
  <si>
    <t>email</t>
  </si>
  <si>
    <t>Address</t>
  </si>
  <si>
    <t>Purchaser</t>
  </si>
  <si>
    <t>Jo Ellen Kaiser</t>
  </si>
  <si>
    <t>Jkaiser</t>
  </si>
  <si>
    <t>tmc$12345</t>
  </si>
  <si>
    <t>joellen@themediaconsortium.com</t>
  </si>
  <si>
    <t>COST</t>
  </si>
  <si>
    <t>Care2</t>
  </si>
  <si>
    <t>Joe Baker</t>
  </si>
  <si>
    <t>joe@care2team.com</t>
  </si>
  <si>
    <t>Emily Logan</t>
  </si>
  <si>
    <t>Elogan</t>
  </si>
  <si>
    <t>care0003</t>
  </si>
  <si>
    <t>emily@care2team.com</t>
  </si>
  <si>
    <t>The Washington Monthly</t>
  </si>
  <si>
    <t>Carl Iseli</t>
  </si>
  <si>
    <t>Ciseli</t>
  </si>
  <si>
    <t>wamo0003</t>
  </si>
  <si>
    <t>202-955-9010</t>
  </si>
  <si>
    <t>carl@washingtonmonthly.com</t>
  </si>
  <si>
    <t>High Country News</t>
  </si>
  <si>
    <t>0002</t>
  </si>
  <si>
    <t>hcn0002</t>
  </si>
  <si>
    <t>JoAnn Kalenak</t>
  </si>
  <si>
    <t>JKalenak</t>
  </si>
  <si>
    <t>hcn0003</t>
  </si>
  <si>
    <t>joann@hcn.org</t>
  </si>
  <si>
    <t>In These Times</t>
  </si>
  <si>
    <t>Alex Lubben</t>
  </si>
  <si>
    <t>ALubben</t>
  </si>
  <si>
    <t>itt0003</t>
  </si>
  <si>
    <t>Alexlubben@gmail.com</t>
  </si>
  <si>
    <t>Miles Kampf-Lassin</t>
  </si>
  <si>
    <t>MKLassin</t>
  </si>
  <si>
    <t>itt0002</t>
  </si>
  <si>
    <t>miles@inthesetimes.org</t>
  </si>
  <si>
    <t>Yes!</t>
  </si>
  <si>
    <t>Susan Gleason</t>
  </si>
  <si>
    <t>SGleason</t>
  </si>
  <si>
    <t>yes0002</t>
  </si>
  <si>
    <t>206.931.2613</t>
  </si>
  <si>
    <t>sgleason@yesmagazine.org</t>
  </si>
  <si>
    <t>Rod Arakaki</t>
  </si>
  <si>
    <t>Rarakaki</t>
  </si>
  <si>
    <t>yes0003</t>
  </si>
  <si>
    <t>rarakaki@yesmagazine.org</t>
  </si>
  <si>
    <t>PNS</t>
  </si>
  <si>
    <t>Lark Corbeil</t>
  </si>
  <si>
    <t>LCorbeil</t>
  </si>
  <si>
    <t>pns0002</t>
  </si>
  <si>
    <t>lark@publicnewsservice.org</t>
  </si>
  <si>
    <t>3980 Broadway</t>
  </si>
  <si>
    <t>Suite 103 Box 139</t>
  </si>
  <si>
    <t>Boulder, CO 80304</t>
  </si>
  <si>
    <t>AAN</t>
  </si>
  <si>
    <t>Jason Zaragoza</t>
  </si>
  <si>
    <t>Jzaragoza</t>
  </si>
  <si>
    <t>aan0002</t>
  </si>
  <si>
    <t>jzaragoza@aan.org</t>
  </si>
  <si>
    <t>1156 15th Street, N.W., Suite 1005</t>
  </si>
  <si>
    <t>Tschackelford</t>
  </si>
  <si>
    <t>aan0003</t>
  </si>
  <si>
    <t>tshackelford@aan.org</t>
  </si>
  <si>
    <t>Washington, D.C. 20005</t>
  </si>
  <si>
    <t>2015 Annual Meeting Budget</t>
  </si>
  <si>
    <t>AAN-TMC</t>
  </si>
  <si>
    <t>Non-Paying Attendees</t>
  </si>
  <si>
    <t xml:space="preserve">  Speakers/Guests</t>
  </si>
  <si>
    <t xml:space="preserve">  Exhibitors</t>
  </si>
  <si>
    <t xml:space="preserve">  Volunteers/Staff</t>
  </si>
  <si>
    <t>Paid Attendees</t>
  </si>
  <si>
    <t xml:space="preserve">  Non-Members (Full conf)</t>
  </si>
  <si>
    <t xml:space="preserve">  Non-Members (day rate)</t>
  </si>
  <si>
    <t xml:space="preserve">  Members</t>
  </si>
  <si>
    <t>Total Attendees</t>
  </si>
  <si>
    <t>Revenue</t>
  </si>
  <si>
    <t>AAN-TMC Budget</t>
  </si>
  <si>
    <t>AAN Budget 2015</t>
  </si>
  <si>
    <t>TMC Budget 2015</t>
  </si>
  <si>
    <t>Actual 2014</t>
  </si>
  <si>
    <t>Actual 2013</t>
  </si>
  <si>
    <t>Sponsorships</t>
  </si>
  <si>
    <t>Exhibitors</t>
  </si>
  <si>
    <t>Non-Member Meeting Fees</t>
  </si>
  <si>
    <t>full day=$250/perso; partial=$100/person</t>
  </si>
  <si>
    <t>Member Fees</t>
  </si>
  <si>
    <t>AAN=$225/person; TMC=$75 ave/ person</t>
  </si>
  <si>
    <t>Restricted Donations</t>
  </si>
  <si>
    <t>From TMC members</t>
  </si>
  <si>
    <t>Unrestricted Donations</t>
  </si>
  <si>
    <t>Via Conference website</t>
  </si>
  <si>
    <t>AAN mem</t>
  </si>
  <si>
    <t>TMC mem</t>
  </si>
  <si>
    <t>Other</t>
  </si>
  <si>
    <t>Expenses</t>
  </si>
  <si>
    <t>Food/Bev</t>
  </si>
  <si>
    <t>Event Rental</t>
  </si>
  <si>
    <t>Total Share</t>
  </si>
  <si>
    <t>Thursday Reception</t>
  </si>
  <si>
    <t>Reception</t>
  </si>
  <si>
    <t>Meeting Rooms</t>
  </si>
  <si>
    <t>Free with hotel block (2013)</t>
  </si>
  <si>
    <t>Fri Night Venue</t>
  </si>
  <si>
    <t>Party</t>
  </si>
  <si>
    <t>Event Rental Taxes</t>
  </si>
  <si>
    <t>Subtotal</t>
  </si>
  <si>
    <t>Meals &amp; Entertainment</t>
  </si>
  <si>
    <t>Thursday Meetings</t>
  </si>
  <si>
    <t>Coffee Only, no Lunch provided</t>
  </si>
  <si>
    <t>Drinks for 50 @7.25/person</t>
  </si>
  <si>
    <t>Friday Meetings</t>
  </si>
  <si>
    <t>AM Coffee, Lunch, PM Break</t>
  </si>
  <si>
    <t>Friday Party</t>
  </si>
  <si>
    <t>Beer/Snacks</t>
  </si>
  <si>
    <t>Saturday AM Meetings</t>
  </si>
  <si>
    <t>AM Coffee, Lunch</t>
  </si>
  <si>
    <t>per person=</t>
  </si>
  <si>
    <t>Travel &amp; Hotel</t>
  </si>
  <si>
    <t xml:space="preserve">  Guest Speakers</t>
  </si>
  <si>
    <t>($1500 TMC, $500 AAN for Allison&amp;Jamie)</t>
  </si>
  <si>
    <t xml:space="preserve">  Director Travel</t>
  </si>
  <si>
    <t>hotel (800) plane (281) and cab (20)</t>
  </si>
  <si>
    <t xml:space="preserve">  Staff Travel</t>
  </si>
  <si>
    <t>Supplies and Misc</t>
  </si>
  <si>
    <t xml:space="preserve">  Volunteer Manager</t>
  </si>
  <si>
    <t xml:space="preserve">  Website</t>
  </si>
  <si>
    <t>conference website (modelsmith)</t>
  </si>
  <si>
    <t xml:space="preserve">  Supplies</t>
  </si>
  <si>
    <t>markers,nametags etc.</t>
  </si>
  <si>
    <t xml:space="preserve">  Printing</t>
  </si>
  <si>
    <t xml:space="preserve">  Postage</t>
  </si>
  <si>
    <t>baggage on plane vs mailing</t>
  </si>
  <si>
    <t xml:space="preserve">  Equipment Rental</t>
  </si>
  <si>
    <t>A/V--use non-member fees to cover $3K of this cost???</t>
  </si>
  <si>
    <t>Total Expenses</t>
  </si>
  <si>
    <t>Final Balance</t>
  </si>
  <si>
    <t>Assumptions</t>
  </si>
  <si>
    <t>90 TMC individuals (45-50 TMC orgs)</t>
  </si>
  <si>
    <t>200 AAN individuals (100 AAN orgs)</t>
  </si>
  <si>
    <t>20 exhibitors/sponsors</t>
  </si>
  <si>
    <t>20 speakers/guests</t>
  </si>
  <si>
    <t>15 non-members</t>
  </si>
  <si>
    <t>350 total attending conference</t>
  </si>
  <si>
    <t>200 at any one time at conference</t>
  </si>
  <si>
    <t>10am Coffee x Th, Fri, Sat</t>
  </si>
  <si>
    <t>12ish lunch box x Th, Fri</t>
  </si>
  <si>
    <t>3 ish coffee x Wed, Th, Fri</t>
  </si>
  <si>
    <t>evening receptions/parties X Th, Fri</t>
  </si>
  <si>
    <t>Cision</t>
  </si>
  <si>
    <t>Paid 2015*</t>
  </si>
  <si>
    <t>600/12 mos, shared seat</t>
  </si>
  <si>
    <t>Alexis Halbert</t>
  </si>
  <si>
    <t>alexishalbert@hcn.org</t>
  </si>
  <si>
    <t>2040 N Milwaukee Ave</t>
  </si>
  <si>
    <t xml:space="preserve"> Chicago IL 60647</t>
  </si>
  <si>
    <t>Nation Institute</t>
  </si>
  <si>
    <t>Roz Hunter</t>
  </si>
  <si>
    <t>Rhunter</t>
  </si>
  <si>
    <t>nin0002</t>
  </si>
  <si>
    <t>212-822-0250</t>
  </si>
  <si>
    <t>roz@nationinstitute.org</t>
  </si>
  <si>
    <t>The Nation Institute</t>
  </si>
  <si>
    <t>116 East 16th Street</t>
  </si>
  <si>
    <t>8th Floor</t>
  </si>
  <si>
    <t>New York, NY 10003</t>
  </si>
  <si>
    <t>Oximity</t>
  </si>
  <si>
    <t>Sanjay Goel</t>
  </si>
  <si>
    <t>Sgoel</t>
  </si>
  <si>
    <t>oxi0002</t>
  </si>
  <si>
    <t xml:space="preserve">sanjay.goel@oximity.com </t>
  </si>
  <si>
    <t>c/o JAG Shaw Baker</t>
  </si>
  <si>
    <t>33 St James’s Square</t>
  </si>
  <si>
    <t>London SW1Y 4JS</t>
  </si>
  <si>
    <t>United Kingdom</t>
  </si>
  <si>
    <t>1200 18th Street NW</t>
  </si>
  <si>
    <t>Matt Connolly</t>
  </si>
  <si>
    <t>Mconnolly</t>
  </si>
  <si>
    <t>wam0004</t>
  </si>
  <si>
    <t>mconnolly@washingtonmonthly.com</t>
  </si>
  <si>
    <t>Suite 330</t>
  </si>
  <si>
    <t>Washington, DC 20036</t>
  </si>
  <si>
    <t>Due 4/31/15</t>
  </si>
  <si>
    <t>Actual - TMC</t>
  </si>
  <si>
    <t>Proposed 2015</t>
  </si>
  <si>
    <t>Member Capacity Building (Travel Grants)</t>
  </si>
  <si>
    <t>Member Capacity Building (Content Grants)</t>
  </si>
  <si>
    <t>Program -Merger Travel</t>
  </si>
  <si>
    <t>Actual 2015</t>
  </si>
  <si>
    <t>Grants of $250-$750 to send journalists to media policy workshops at IRE, ONA and NICAR</t>
  </si>
  <si>
    <t>Contractor (Curriculum)</t>
  </si>
  <si>
    <t>Grant Allocated</t>
  </si>
  <si>
    <t>(Kaiser) to manage programs, work on strategic plan</t>
  </si>
  <si>
    <t>(Rosenberg) to create curriculum for workshop program</t>
  </si>
  <si>
    <t>Earned</t>
  </si>
  <si>
    <t>see below</t>
  </si>
  <si>
    <t>Program Fees worksheet</t>
  </si>
  <si>
    <t>Full Registration Fee</t>
  </si>
  <si>
    <t>Scholarship Fee</t>
  </si>
  <si>
    <t>In-Kind</t>
  </si>
  <si>
    <t>Space</t>
  </si>
  <si>
    <t>Speaker Fees</t>
  </si>
  <si>
    <t>Program-Workshops</t>
  </si>
  <si>
    <t>Software Licensing (Phone Briefings)</t>
  </si>
  <si>
    <t>Travel (Project Managers)</t>
  </si>
  <si>
    <t>Sponsorship (Workshops)</t>
  </si>
  <si>
    <t>Program Fees (Workshops)</t>
  </si>
  <si>
    <t>Revenue/ONA</t>
  </si>
  <si>
    <t>Revenue/NICAR</t>
  </si>
  <si>
    <t>Software (basecamp)</t>
  </si>
  <si>
    <t>Contractor (Webpage)</t>
  </si>
  <si>
    <t>(Webpages for workshop info)</t>
  </si>
  <si>
    <t>Event (A/V)</t>
  </si>
  <si>
    <t>Travel (Speakers)</t>
  </si>
  <si>
    <t>Meals (coffee/snack at workshops)</t>
  </si>
  <si>
    <t>Reg Fees</t>
  </si>
  <si>
    <t>Discounted Fee</t>
  </si>
  <si>
    <t>Services (MP workshops)</t>
  </si>
  <si>
    <t>Media Policy workshops</t>
  </si>
  <si>
    <t>Workshop Budget</t>
  </si>
  <si>
    <t>see MPREP sheet</t>
  </si>
  <si>
    <t>(True overhead is $120K/year; nonprofit best practice is to have 6-12 mos in reserve)</t>
  </si>
  <si>
    <t>Media Policy workshops fees</t>
  </si>
  <si>
    <t>Quixote</t>
  </si>
  <si>
    <t>AAN took these $$</t>
  </si>
  <si>
    <t>For Travel Scholarships, Webinars, Policy Work</t>
  </si>
  <si>
    <t>Won't need until 2016</t>
  </si>
  <si>
    <t>Travel to SF meeting June 8, 2015</t>
  </si>
  <si>
    <t>Paid Flat fee to AAN--May 2015</t>
  </si>
  <si>
    <t>See Sheet</t>
  </si>
  <si>
    <t>Restricted Projects-Media Policy</t>
  </si>
  <si>
    <t>(Kaiser) to organize, fundraise, manage</t>
  </si>
  <si>
    <t>(Kaiser) to run webinars</t>
  </si>
  <si>
    <t>Program-Strategic Plan for Sector--coverd by MDF grant</t>
  </si>
  <si>
    <t>Cost for Kaiser to travel for merger</t>
  </si>
  <si>
    <t>Quixote Grant to Cover Costs</t>
  </si>
  <si>
    <t>Taken by AAN to Cover Costs</t>
  </si>
  <si>
    <t>slot open</t>
  </si>
  <si>
    <t xml:space="preserve">Media Policy </t>
  </si>
  <si>
    <t>add $840 (row 23) to get 13555</t>
  </si>
  <si>
    <t>(Includes restricted monies as well as reserve)</t>
  </si>
  <si>
    <t>add $3920 (row 23) to get 57940</t>
  </si>
  <si>
    <t>Cancelled--grant did not come in</t>
  </si>
  <si>
    <t>Travel Scholarships</t>
  </si>
  <si>
    <t>Was 3mos + bonus; became 8 mos</t>
  </si>
  <si>
    <t>See Project Worksheets --projects cover $35K of salary</t>
  </si>
  <si>
    <t>25,000 less FNP 7%</t>
  </si>
  <si>
    <t>final payment will come in Jan 2016</t>
  </si>
  <si>
    <t>Prepayment for 2016 conf</t>
  </si>
  <si>
    <t>Promised but not delivered?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</si>
</sst>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164" formatCode="&quot;$&quot;#,##0.00"/>
    <numFmt numFmtId="165" formatCode="&quot;$&quot;#,##0"/>
  </numFmts>
  <fonts count="2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FF0000"/>
      <name val="Calibri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scheme val="minor"/>
    </font>
    <font>
      <sz val="12"/>
      <color theme="1"/>
      <name val="Arial"/>
    </font>
    <font>
      <b/>
      <sz val="12"/>
      <color theme="1"/>
      <name val="Arial"/>
    </font>
    <font>
      <b/>
      <sz val="12"/>
      <name val="Calibri"/>
      <scheme val="minor"/>
    </font>
    <font>
      <sz val="12"/>
      <name val="Calibri"/>
      <family val="2"/>
      <scheme val="minor"/>
    </font>
    <font>
      <b/>
      <u/>
      <sz val="12"/>
      <name val="Calibri"/>
      <scheme val="minor"/>
    </font>
    <font>
      <u/>
      <sz val="12"/>
      <name val="Calibri"/>
      <scheme val="minor"/>
    </font>
    <font>
      <b/>
      <sz val="10"/>
      <name val="Verdana"/>
      <family val="2"/>
    </font>
    <font>
      <u/>
      <sz val="10"/>
      <name val="Verdana"/>
    </font>
    <font>
      <sz val="10"/>
      <name val="Verdana"/>
    </font>
    <font>
      <sz val="12"/>
      <color theme="0" tint="-0.499984740745262"/>
      <name val="Calibri"/>
      <scheme val="minor"/>
    </font>
    <font>
      <b/>
      <sz val="12"/>
      <color theme="0" tint="-0.499984740745262"/>
      <name val="Calibri"/>
      <scheme val="minor"/>
    </font>
    <font>
      <sz val="12"/>
      <color rgb="FF0000FF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9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17">
    <xf numFmtId="0" fontId="0" fillId="0" borderId="0" xfId="0"/>
    <xf numFmtId="4" fontId="0" fillId="0" borderId="0" xfId="0" applyNumberFormat="1"/>
    <xf numFmtId="164" fontId="4" fillId="0" borderId="0" xfId="0" applyNumberFormat="1" applyFont="1"/>
    <xf numFmtId="164" fontId="0" fillId="0" borderId="0" xfId="0" applyNumberFormat="1"/>
    <xf numFmtId="164" fontId="3" fillId="0" borderId="0" xfId="0" applyNumberFormat="1" applyFont="1"/>
    <xf numFmtId="164" fontId="2" fillId="0" borderId="0" xfId="0" applyNumberFormat="1" applyFont="1"/>
    <xf numFmtId="164" fontId="7" fillId="0" borderId="0" xfId="0" applyNumberFormat="1" applyFont="1"/>
    <xf numFmtId="0" fontId="3" fillId="0" borderId="0" xfId="0" applyFont="1"/>
    <xf numFmtId="0" fontId="2" fillId="0" borderId="0" xfId="0" applyFont="1"/>
    <xf numFmtId="164" fontId="8" fillId="0" borderId="0" xfId="0" applyNumberFormat="1" applyFont="1"/>
    <xf numFmtId="165" fontId="0" fillId="0" borderId="0" xfId="0" applyNumberFormat="1"/>
    <xf numFmtId="165" fontId="8" fillId="0" borderId="0" xfId="0" applyNumberFormat="1" applyFont="1"/>
    <xf numFmtId="0" fontId="8" fillId="0" borderId="0" xfId="0" applyFont="1"/>
    <xf numFmtId="164" fontId="9" fillId="0" borderId="0" xfId="0" applyNumberFormat="1" applyFont="1"/>
    <xf numFmtId="0" fontId="10" fillId="0" borderId="0" xfId="0" applyFont="1"/>
    <xf numFmtId="0" fontId="11" fillId="0" borderId="1" xfId="0" applyFont="1" applyBorder="1" applyAlignment="1">
      <alignment wrapText="1"/>
    </xf>
    <xf numFmtId="164" fontId="11" fillId="0" borderId="0" xfId="0" applyNumberFormat="1" applyFont="1"/>
    <xf numFmtId="0" fontId="11" fillId="0" borderId="0" xfId="0" applyFont="1"/>
    <xf numFmtId="165" fontId="10" fillId="0" borderId="0" xfId="0" applyNumberFormat="1" applyFont="1"/>
    <xf numFmtId="0" fontId="10" fillId="0" borderId="1" xfId="0" applyFont="1" applyBorder="1" applyAlignment="1">
      <alignment wrapText="1"/>
    </xf>
    <xf numFmtId="3" fontId="10" fillId="0" borderId="1" xfId="0" applyNumberFormat="1" applyFont="1" applyBorder="1" applyAlignment="1">
      <alignment horizontal="right" wrapText="1"/>
    </xf>
    <xf numFmtId="0" fontId="10" fillId="0" borderId="1" xfId="0" applyFont="1" applyBorder="1" applyAlignment="1">
      <alignment horizontal="right" wrapText="1"/>
    </xf>
    <xf numFmtId="164" fontId="10" fillId="0" borderId="1" xfId="0" applyNumberFormat="1" applyFont="1" applyBorder="1" applyAlignment="1">
      <alignment horizontal="right" wrapText="1"/>
    </xf>
    <xf numFmtId="165" fontId="10" fillId="0" borderId="1" xfId="0" applyNumberFormat="1" applyFont="1" applyBorder="1" applyAlignment="1">
      <alignment horizontal="right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3" fontId="11" fillId="0" borderId="1" xfId="0" applyNumberFormat="1" applyFont="1" applyBorder="1" applyAlignment="1">
      <alignment horizontal="right" wrapText="1"/>
    </xf>
    <xf numFmtId="164" fontId="11" fillId="0" borderId="1" xfId="0" applyNumberFormat="1" applyFont="1" applyBorder="1" applyAlignment="1">
      <alignment vertical="center" wrapText="1"/>
    </xf>
    <xf numFmtId="165" fontId="11" fillId="0" borderId="1" xfId="0" applyNumberFormat="1" applyFont="1" applyBorder="1" applyAlignment="1">
      <alignment vertical="center" wrapText="1"/>
    </xf>
    <xf numFmtId="164" fontId="10" fillId="0" borderId="1" xfId="0" applyNumberFormat="1" applyFont="1" applyBorder="1" applyAlignment="1">
      <alignment vertical="center" wrapText="1"/>
    </xf>
    <xf numFmtId="165" fontId="10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left" wrapText="1"/>
    </xf>
    <xf numFmtId="164" fontId="10" fillId="0" borderId="1" xfId="0" applyNumberFormat="1" applyFont="1" applyBorder="1" applyAlignment="1">
      <alignment wrapText="1"/>
    </xf>
    <xf numFmtId="6" fontId="10" fillId="0" borderId="1" xfId="0" applyNumberFormat="1" applyFont="1" applyBorder="1" applyAlignment="1">
      <alignment vertical="center" wrapText="1"/>
    </xf>
    <xf numFmtId="164" fontId="10" fillId="0" borderId="0" xfId="0" applyNumberFormat="1" applyFont="1"/>
    <xf numFmtId="0" fontId="11" fillId="0" borderId="0" xfId="0" applyFont="1" applyFill="1" applyBorder="1" applyAlignment="1">
      <alignment wrapText="1"/>
    </xf>
    <xf numFmtId="6" fontId="11" fillId="0" borderId="0" xfId="0" applyNumberFormat="1" applyFont="1"/>
    <xf numFmtId="0" fontId="12" fillId="0" borderId="0" xfId="0" applyFont="1"/>
    <xf numFmtId="0" fontId="13" fillId="0" borderId="0" xfId="0" applyFont="1"/>
    <xf numFmtId="164" fontId="12" fillId="0" borderId="0" xfId="0" applyNumberFormat="1" applyFont="1" applyAlignment="1">
      <alignment horizontal="left"/>
    </xf>
    <xf numFmtId="0" fontId="14" fillId="0" borderId="0" xfId="49" applyFont="1"/>
    <xf numFmtId="0" fontId="15" fillId="0" borderId="0" xfId="49" applyFont="1"/>
    <xf numFmtId="0" fontId="5" fillId="0" borderId="0" xfId="49"/>
    <xf numFmtId="49" fontId="13" fillId="0" borderId="0" xfId="0" applyNumberFormat="1" applyFont="1"/>
    <xf numFmtId="0" fontId="13" fillId="0" borderId="0" xfId="0" applyFont="1" applyAlignment="1">
      <alignment vertical="center" wrapText="1"/>
    </xf>
    <xf numFmtId="0" fontId="5" fillId="0" borderId="0" xfId="49" applyAlignment="1">
      <alignment vertical="center" wrapText="1"/>
    </xf>
    <xf numFmtId="165" fontId="0" fillId="2" borderId="0" xfId="0" applyNumberFormat="1" applyFill="1"/>
    <xf numFmtId="165" fontId="0" fillId="3" borderId="0" xfId="0" applyNumberFormat="1" applyFill="1"/>
    <xf numFmtId="165" fontId="0" fillId="4" borderId="0" xfId="0" applyNumberFormat="1" applyFill="1"/>
    <xf numFmtId="165" fontId="13" fillId="0" borderId="0" xfId="0" applyNumberFormat="1" applyFont="1" applyFill="1"/>
    <xf numFmtId="165" fontId="0" fillId="0" borderId="0" xfId="0" applyNumberFormat="1" applyFill="1"/>
    <xf numFmtId="0" fontId="3" fillId="0" borderId="0" xfId="0" applyFont="1" applyFill="1"/>
    <xf numFmtId="3" fontId="3" fillId="2" borderId="0" xfId="0" applyNumberFormat="1" applyFont="1" applyFill="1"/>
    <xf numFmtId="0" fontId="0" fillId="0" borderId="0" xfId="0" applyFill="1"/>
    <xf numFmtId="1" fontId="0" fillId="2" borderId="0" xfId="0" applyNumberFormat="1" applyFill="1"/>
    <xf numFmtId="1" fontId="0" fillId="3" borderId="0" xfId="0" applyNumberFormat="1" applyFill="1"/>
    <xf numFmtId="1" fontId="0" fillId="4" borderId="0" xfId="0" applyNumberFormat="1" applyFill="1"/>
    <xf numFmtId="1" fontId="3" fillId="0" borderId="0" xfId="0" applyNumberFormat="1" applyFont="1" applyFill="1"/>
    <xf numFmtId="1" fontId="3" fillId="2" borderId="0" xfId="0" applyNumberFormat="1" applyFont="1" applyFill="1"/>
    <xf numFmtId="1" fontId="3" fillId="3" borderId="0" xfId="0" applyNumberFormat="1" applyFont="1" applyFill="1"/>
    <xf numFmtId="1" fontId="3" fillId="4" borderId="0" xfId="0" applyNumberFormat="1" applyFont="1" applyFill="1"/>
    <xf numFmtId="1" fontId="12" fillId="0" borderId="0" xfId="0" applyNumberFormat="1" applyFont="1" applyFill="1"/>
    <xf numFmtId="1" fontId="0" fillId="0" borderId="0" xfId="0" applyNumberFormat="1" applyFill="1"/>
    <xf numFmtId="1" fontId="13" fillId="0" borderId="0" xfId="0" applyNumberFormat="1" applyFont="1" applyFill="1"/>
    <xf numFmtId="165" fontId="3" fillId="3" borderId="0" xfId="0" applyNumberFormat="1" applyFont="1" applyFill="1"/>
    <xf numFmtId="165" fontId="3" fillId="4" borderId="0" xfId="0" applyNumberFormat="1" applyFont="1" applyFill="1"/>
    <xf numFmtId="165" fontId="12" fillId="0" borderId="0" xfId="0" applyNumberFormat="1" applyFont="1" applyFill="1"/>
    <xf numFmtId="165" fontId="3" fillId="0" borderId="0" xfId="0" applyNumberFormat="1" applyFont="1" applyFill="1"/>
    <xf numFmtId="165" fontId="13" fillId="5" borderId="0" xfId="0" applyNumberFormat="1" applyFont="1" applyFill="1"/>
    <xf numFmtId="165" fontId="0" fillId="5" borderId="0" xfId="0" applyNumberFormat="1" applyFill="1"/>
    <xf numFmtId="0" fontId="16" fillId="0" borderId="0" xfId="0" applyFont="1"/>
    <xf numFmtId="165" fontId="16" fillId="2" borderId="0" xfId="0" applyNumberFormat="1" applyFont="1" applyFill="1"/>
    <xf numFmtId="165" fontId="16" fillId="3" borderId="0" xfId="0" applyNumberFormat="1" applyFont="1" applyFill="1"/>
    <xf numFmtId="165" fontId="16" fillId="4" borderId="0" xfId="0" applyNumberFormat="1" applyFont="1" applyFill="1"/>
    <xf numFmtId="165" fontId="16" fillId="5" borderId="0" xfId="0" applyNumberFormat="1" applyFont="1" applyFill="1"/>
    <xf numFmtId="0" fontId="17" fillId="0" borderId="0" xfId="0" applyFont="1"/>
    <xf numFmtId="165" fontId="17" fillId="2" borderId="0" xfId="0" applyNumberFormat="1" applyFont="1" applyFill="1"/>
    <xf numFmtId="0" fontId="0" fillId="0" borderId="0" xfId="0" applyFont="1"/>
    <xf numFmtId="165" fontId="0" fillId="2" borderId="0" xfId="0" applyNumberFormat="1" applyFont="1" applyFill="1"/>
    <xf numFmtId="165" fontId="0" fillId="3" borderId="0" xfId="0" applyNumberFormat="1" applyFont="1" applyFill="1"/>
    <xf numFmtId="165" fontId="0" fillId="4" borderId="0" xfId="0" applyNumberFormat="1" applyFont="1" applyFill="1"/>
    <xf numFmtId="165" fontId="0" fillId="5" borderId="0" xfId="0" applyNumberFormat="1" applyFont="1" applyFill="1"/>
    <xf numFmtId="165" fontId="0" fillId="0" borderId="0" xfId="0" applyNumberFormat="1" applyFont="1"/>
    <xf numFmtId="165" fontId="18" fillId="2" borderId="0" xfId="0" applyNumberFormat="1" applyFont="1" applyFill="1"/>
    <xf numFmtId="165" fontId="2" fillId="2" borderId="0" xfId="0" applyNumberFormat="1" applyFont="1" applyFill="1"/>
    <xf numFmtId="165" fontId="2" fillId="3" borderId="0" xfId="0" applyNumberFormat="1" applyFont="1" applyFill="1"/>
    <xf numFmtId="165" fontId="2" fillId="4" borderId="0" xfId="0" applyNumberFormat="1" applyFont="1" applyFill="1"/>
    <xf numFmtId="165" fontId="2" fillId="5" borderId="0" xfId="0" applyNumberFormat="1" applyFont="1" applyFill="1"/>
    <xf numFmtId="0" fontId="13" fillId="5" borderId="0" xfId="0" applyFont="1" applyFill="1"/>
    <xf numFmtId="0" fontId="0" fillId="5" borderId="0" xfId="0" applyFill="1"/>
    <xf numFmtId="0" fontId="0" fillId="3" borderId="0" xfId="0" applyFill="1"/>
    <xf numFmtId="0" fontId="0" fillId="4" borderId="0" xfId="0" applyFill="1"/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164" fontId="12" fillId="6" borderId="0" xfId="0" applyNumberFormat="1" applyFont="1" applyFill="1" applyAlignment="1">
      <alignment horizontal="left"/>
    </xf>
    <xf numFmtId="165" fontId="3" fillId="2" borderId="0" xfId="0" applyNumberFormat="1" applyFont="1" applyFill="1"/>
    <xf numFmtId="0" fontId="0" fillId="2" borderId="0" xfId="0" applyFill="1"/>
    <xf numFmtId="165" fontId="0" fillId="0" borderId="0" xfId="0" applyNumberFormat="1" applyAlignment="1">
      <alignment horizontal="right"/>
    </xf>
    <xf numFmtId="0" fontId="0" fillId="7" borderId="0" xfId="0" applyFill="1"/>
    <xf numFmtId="165" fontId="0" fillId="7" borderId="0" xfId="0" applyNumberFormat="1" applyFill="1"/>
    <xf numFmtId="3" fontId="0" fillId="0" borderId="0" xfId="0" applyNumberFormat="1"/>
    <xf numFmtId="165" fontId="19" fillId="0" borderId="0" xfId="0" applyNumberFormat="1" applyFont="1"/>
    <xf numFmtId="165" fontId="3" fillId="0" borderId="0" xfId="0" applyNumberFormat="1" applyFont="1"/>
    <xf numFmtId="165" fontId="20" fillId="0" borderId="0" xfId="0" applyNumberFormat="1" applyFont="1"/>
    <xf numFmtId="0" fontId="21" fillId="0" borderId="0" xfId="0" applyFont="1"/>
    <xf numFmtId="165" fontId="0" fillId="8" borderId="0" xfId="0" applyNumberFormat="1" applyFill="1"/>
    <xf numFmtId="6" fontId="0" fillId="0" borderId="0" xfId="0" applyNumberFormat="1"/>
    <xf numFmtId="164" fontId="0" fillId="0" borderId="0" xfId="0" applyNumberFormat="1" applyAlignment="1">
      <alignment horizontal="right"/>
    </xf>
    <xf numFmtId="164" fontId="13" fillId="0" borderId="0" xfId="0" applyNumberFormat="1" applyFont="1"/>
    <xf numFmtId="164" fontId="0" fillId="0" borderId="0" xfId="0" applyNumberFormat="1" applyFont="1"/>
    <xf numFmtId="165" fontId="13" fillId="0" borderId="0" xfId="0" applyNumberFormat="1" applyFont="1"/>
    <xf numFmtId="165" fontId="12" fillId="0" borderId="0" xfId="0" applyNumberFormat="1" applyFont="1"/>
    <xf numFmtId="165" fontId="21" fillId="0" borderId="0" xfId="0" applyNumberFormat="1" applyFont="1" applyFill="1"/>
    <xf numFmtId="0" fontId="13" fillId="0" borderId="0" xfId="0" applyFont="1" applyFill="1"/>
    <xf numFmtId="0" fontId="0" fillId="0" borderId="0" xfId="0" applyFont="1" applyFill="1"/>
    <xf numFmtId="164" fontId="12" fillId="0" borderId="0" xfId="0" applyNumberFormat="1" applyFont="1" applyFill="1" applyAlignment="1">
      <alignment horizontal="left"/>
    </xf>
    <xf numFmtId="0" fontId="13" fillId="0" borderId="0" xfId="0" applyFont="1" applyAlignment="1">
      <alignment vertical="center" wrapText="1"/>
    </xf>
  </cellXfs>
  <cellStyles count="9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/>
    <cellStyle name="Normal" xfId="0" builtinId="0"/>
    <cellStyle name="Normal 2" xfId="5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joe@care2team.com" TargetMode="External"/><Relationship Id="rId4" Type="http://schemas.openxmlformats.org/officeDocument/2006/relationships/hyperlink" Target="mailto:joellen@themediaconsortium.com" TargetMode="External"/><Relationship Id="rId5" Type="http://schemas.openxmlformats.org/officeDocument/2006/relationships/hyperlink" Target="mailto:Alexlubben@gmail.com" TargetMode="External"/><Relationship Id="rId6" Type="http://schemas.openxmlformats.org/officeDocument/2006/relationships/hyperlink" Target="mailto:carl@washingtonmonthly.com" TargetMode="External"/><Relationship Id="rId7" Type="http://schemas.openxmlformats.org/officeDocument/2006/relationships/hyperlink" Target="mailto:alexishalbert@hcn.org" TargetMode="External"/><Relationship Id="rId8" Type="http://schemas.openxmlformats.org/officeDocument/2006/relationships/hyperlink" Target="mailto:tshackelford@aan.org" TargetMode="External"/><Relationship Id="rId9" Type="http://schemas.openxmlformats.org/officeDocument/2006/relationships/hyperlink" Target="mailto:roz@nationinstitute.org" TargetMode="External"/><Relationship Id="rId10" Type="http://schemas.openxmlformats.org/officeDocument/2006/relationships/hyperlink" Target="mailto:rarakaki@yesmagazine.org" TargetMode="External"/><Relationship Id="rId1" Type="http://schemas.openxmlformats.org/officeDocument/2006/relationships/hyperlink" Target="mailto:sgleason@yesmagazine.org" TargetMode="External"/><Relationship Id="rId2" Type="http://schemas.openxmlformats.org/officeDocument/2006/relationships/hyperlink" Target="mailto:miles@inthesetimes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2:H109"/>
  <sheetViews>
    <sheetView tabSelected="1" workbookViewId="0">
      <selection activeCell="H21" sqref="H21"/>
    </sheetView>
  </sheetViews>
  <sheetFormatPr baseColWidth="10" defaultRowHeight="16" x14ac:dyDescent="0.2"/>
  <cols>
    <col min="3" max="3" width="23" bestFit="1" customWidth="1"/>
    <col min="4" max="4" width="13.83203125" style="3" bestFit="1" customWidth="1"/>
    <col min="5" max="5" width="11.33203125" style="3" bestFit="1" customWidth="1"/>
    <col min="6" max="6" width="23.33203125" bestFit="1" customWidth="1"/>
  </cols>
  <sheetData>
    <row r="2" spans="1:8" x14ac:dyDescent="0.2">
      <c r="A2" s="7" t="s">
        <v>15</v>
      </c>
      <c r="D2" s="3" t="s">
        <v>21</v>
      </c>
      <c r="E2" s="3" t="s">
        <v>22</v>
      </c>
      <c r="F2" t="s">
        <v>12</v>
      </c>
      <c r="H2" t="s">
        <v>13</v>
      </c>
    </row>
    <row r="4" spans="1:8" x14ac:dyDescent="0.2">
      <c r="B4" t="s">
        <v>0</v>
      </c>
      <c r="D4" s="2">
        <v>170054.05</v>
      </c>
      <c r="E4" s="2">
        <v>170054.05</v>
      </c>
    </row>
    <row r="6" spans="1:8" x14ac:dyDescent="0.2">
      <c r="A6" s="7" t="s">
        <v>16</v>
      </c>
      <c r="B6" t="s">
        <v>1</v>
      </c>
    </row>
    <row r="7" spans="1:8" x14ac:dyDescent="0.2">
      <c r="C7" t="s">
        <v>3</v>
      </c>
      <c r="D7" s="3">
        <v>37813.449999999997</v>
      </c>
      <c r="E7" s="3">
        <v>37813.449999999997</v>
      </c>
    </row>
    <row r="8" spans="1:8" x14ac:dyDescent="0.2">
      <c r="A8" s="12"/>
      <c r="B8" s="12"/>
      <c r="C8" s="12"/>
      <c r="D8" s="9">
        <v>17000</v>
      </c>
      <c r="E8" s="9">
        <v>17000</v>
      </c>
      <c r="F8" s="12"/>
      <c r="H8" s="12" t="s">
        <v>110</v>
      </c>
    </row>
    <row r="9" spans="1:8" x14ac:dyDescent="0.2">
      <c r="C9" t="s">
        <v>2</v>
      </c>
      <c r="D9" s="3">
        <v>60000</v>
      </c>
      <c r="E9" s="3">
        <v>60000</v>
      </c>
      <c r="H9" t="s">
        <v>34</v>
      </c>
    </row>
    <row r="10" spans="1:8" x14ac:dyDescent="0.2">
      <c r="D10" s="4">
        <f>SUBTOTAL(9,D7:D9)</f>
        <v>114813.45</v>
      </c>
      <c r="E10" s="4">
        <f>SUBTOTAL(9,E7:E9)</f>
        <v>114813.45</v>
      </c>
    </row>
    <row r="12" spans="1:8" x14ac:dyDescent="0.2">
      <c r="B12" t="s">
        <v>4</v>
      </c>
    </row>
    <row r="13" spans="1:8" x14ac:dyDescent="0.2">
      <c r="C13" t="s">
        <v>6</v>
      </c>
      <c r="D13" s="3">
        <v>69480.22</v>
      </c>
      <c r="E13" s="3">
        <v>69480.22</v>
      </c>
      <c r="F13" t="s">
        <v>20</v>
      </c>
    </row>
    <row r="14" spans="1:8" x14ac:dyDescent="0.2">
      <c r="B14">
        <v>1715701</v>
      </c>
      <c r="C14" t="s">
        <v>108</v>
      </c>
      <c r="D14" s="1">
        <v>-17000</v>
      </c>
      <c r="E14" s="1">
        <v>-17000</v>
      </c>
      <c r="F14" t="s">
        <v>20</v>
      </c>
      <c r="H14" t="s">
        <v>110</v>
      </c>
    </row>
    <row r="15" spans="1:8" x14ac:dyDescent="0.2">
      <c r="C15" t="s">
        <v>8</v>
      </c>
      <c r="D15" s="1">
        <v>2760.38</v>
      </c>
      <c r="E15" s="1">
        <v>2760.38</v>
      </c>
      <c r="F15" t="s">
        <v>7</v>
      </c>
    </row>
    <row r="16" spans="1:8" x14ac:dyDescent="0.2">
      <c r="D16" s="4">
        <f>SUBTOTAL(9,D13:D15)</f>
        <v>55240.6</v>
      </c>
      <c r="E16" s="4">
        <f>SUBTOTAL(9,E13:E15)</f>
        <v>55240.6</v>
      </c>
    </row>
    <row r="18" spans="1:8" x14ac:dyDescent="0.2">
      <c r="B18" t="s">
        <v>9</v>
      </c>
    </row>
    <row r="19" spans="1:8" x14ac:dyDescent="0.2">
      <c r="C19" t="s">
        <v>14</v>
      </c>
      <c r="D19" s="3">
        <v>0</v>
      </c>
    </row>
    <row r="20" spans="1:8" x14ac:dyDescent="0.2">
      <c r="C20" t="s">
        <v>376</v>
      </c>
      <c r="D20" s="3">
        <v>10000</v>
      </c>
      <c r="H20" t="s">
        <v>402</v>
      </c>
    </row>
    <row r="22" spans="1:8" x14ac:dyDescent="0.2">
      <c r="B22" t="s">
        <v>10</v>
      </c>
    </row>
    <row r="23" spans="1:8" x14ac:dyDescent="0.2">
      <c r="C23" t="s">
        <v>6</v>
      </c>
      <c r="D23" s="108">
        <v>10000</v>
      </c>
      <c r="F23" t="s">
        <v>47</v>
      </c>
      <c r="H23" t="s">
        <v>400</v>
      </c>
    </row>
    <row r="24" spans="1:8" x14ac:dyDescent="0.2">
      <c r="C24" t="s">
        <v>5</v>
      </c>
      <c r="D24" s="5">
        <v>30000</v>
      </c>
      <c r="E24" s="3">
        <v>25000</v>
      </c>
      <c r="F24" t="s">
        <v>11</v>
      </c>
      <c r="H24" t="s">
        <v>378</v>
      </c>
    </row>
    <row r="25" spans="1:8" x14ac:dyDescent="0.2">
      <c r="C25" t="s">
        <v>97</v>
      </c>
      <c r="D25" s="5">
        <v>38000</v>
      </c>
      <c r="E25" s="3">
        <v>0</v>
      </c>
      <c r="F25" t="s">
        <v>11</v>
      </c>
      <c r="H25" t="s">
        <v>98</v>
      </c>
    </row>
    <row r="26" spans="1:8" x14ac:dyDescent="0.2">
      <c r="D26" s="6">
        <f>SUM(D19:D25)</f>
        <v>88000</v>
      </c>
      <c r="E26" s="3">
        <f>SUM(E19:E25)</f>
        <v>25000</v>
      </c>
    </row>
    <row r="28" spans="1:8" x14ac:dyDescent="0.2">
      <c r="A28" s="7" t="s">
        <v>18</v>
      </c>
    </row>
    <row r="29" spans="1:8" x14ac:dyDescent="0.2">
      <c r="B29">
        <v>1714108</v>
      </c>
      <c r="C29" t="s">
        <v>29</v>
      </c>
      <c r="D29" s="5">
        <v>20000</v>
      </c>
      <c r="E29" s="3">
        <v>14000</v>
      </c>
      <c r="F29" t="s">
        <v>30</v>
      </c>
    </row>
    <row r="30" spans="1:8" x14ac:dyDescent="0.2">
      <c r="B30">
        <v>1714107</v>
      </c>
      <c r="C30" t="s">
        <v>17</v>
      </c>
      <c r="D30" s="3">
        <v>1000</v>
      </c>
      <c r="E30" s="3">
        <v>0</v>
      </c>
      <c r="F30" t="s">
        <v>19</v>
      </c>
      <c r="H30" t="s">
        <v>377</v>
      </c>
    </row>
    <row r="31" spans="1:8" x14ac:dyDescent="0.2">
      <c r="C31" t="s">
        <v>17</v>
      </c>
      <c r="D31" s="108">
        <v>3000</v>
      </c>
      <c r="F31" t="s">
        <v>371</v>
      </c>
    </row>
    <row r="32" spans="1:8" x14ac:dyDescent="0.2">
      <c r="B32">
        <v>1714106</v>
      </c>
      <c r="C32" t="s">
        <v>23</v>
      </c>
      <c r="D32" s="108">
        <v>7500</v>
      </c>
      <c r="E32" s="107">
        <v>0</v>
      </c>
      <c r="F32" t="s">
        <v>19</v>
      </c>
      <c r="H32" t="s">
        <v>377</v>
      </c>
    </row>
    <row r="33" spans="1:8" x14ac:dyDescent="0.2">
      <c r="C33" t="s">
        <v>24</v>
      </c>
      <c r="D33" s="108">
        <v>1500</v>
      </c>
      <c r="E33" s="3">
        <v>0</v>
      </c>
      <c r="F33" t="s">
        <v>19</v>
      </c>
      <c r="H33" t="s">
        <v>377</v>
      </c>
    </row>
    <row r="34" spans="1:8" x14ac:dyDescent="0.2">
      <c r="B34">
        <v>1714105</v>
      </c>
      <c r="C34" t="s">
        <v>25</v>
      </c>
      <c r="D34" s="108">
        <v>5000</v>
      </c>
      <c r="E34" s="3">
        <v>4800</v>
      </c>
      <c r="F34" t="s">
        <v>27</v>
      </c>
      <c r="H34" t="s">
        <v>31</v>
      </c>
    </row>
    <row r="35" spans="1:8" x14ac:dyDescent="0.2">
      <c r="C35" t="s">
        <v>26</v>
      </c>
      <c r="D35" s="5">
        <v>4160</v>
      </c>
      <c r="F35" t="s">
        <v>28</v>
      </c>
      <c r="H35" t="s">
        <v>32</v>
      </c>
    </row>
    <row r="36" spans="1:8" x14ac:dyDescent="0.2">
      <c r="C36" t="s">
        <v>370</v>
      </c>
      <c r="D36" s="5">
        <v>3500</v>
      </c>
      <c r="E36" s="3">
        <v>0</v>
      </c>
      <c r="F36" t="s">
        <v>375</v>
      </c>
      <c r="H36" t="s">
        <v>395</v>
      </c>
    </row>
    <row r="37" spans="1:8" x14ac:dyDescent="0.2">
      <c r="D37" s="4">
        <f>SUBTOTAL(9,D29:D36)</f>
        <v>45660</v>
      </c>
      <c r="E37" s="3">
        <f>SUM(E29:E36)</f>
        <v>18800</v>
      </c>
    </row>
    <row r="39" spans="1:8" x14ac:dyDescent="0.2">
      <c r="A39" s="7" t="s">
        <v>33</v>
      </c>
      <c r="D39" s="4">
        <f>SUM(D10+D16+D26+D37)</f>
        <v>303714.05</v>
      </c>
      <c r="E39" s="3">
        <f>SUM(E10+E16+E26+E37)</f>
        <v>213854.05</v>
      </c>
    </row>
    <row r="42" spans="1:8" x14ac:dyDescent="0.2">
      <c r="A42" s="7" t="s">
        <v>35</v>
      </c>
    </row>
    <row r="44" spans="1:8" x14ac:dyDescent="0.2">
      <c r="A44" s="7" t="s">
        <v>36</v>
      </c>
    </row>
    <row r="45" spans="1:8" x14ac:dyDescent="0.2">
      <c r="B45" s="7" t="s">
        <v>39</v>
      </c>
    </row>
    <row r="46" spans="1:8" x14ac:dyDescent="0.2">
      <c r="B46">
        <v>1715702</v>
      </c>
      <c r="C46" t="s">
        <v>40</v>
      </c>
      <c r="D46" s="3">
        <v>50000</v>
      </c>
      <c r="E46" s="3">
        <v>15000</v>
      </c>
      <c r="F46" t="s">
        <v>43</v>
      </c>
      <c r="H46" t="s">
        <v>398</v>
      </c>
    </row>
    <row r="47" spans="1:8" x14ac:dyDescent="0.2">
      <c r="C47" t="s">
        <v>41</v>
      </c>
      <c r="D47" s="3">
        <v>7000</v>
      </c>
      <c r="E47" s="3">
        <v>7000</v>
      </c>
      <c r="F47" t="s">
        <v>30</v>
      </c>
      <c r="H47" t="s">
        <v>42</v>
      </c>
    </row>
    <row r="48" spans="1:8" x14ac:dyDescent="0.2">
      <c r="B48">
        <v>1715750</v>
      </c>
      <c r="C48" t="s">
        <v>44</v>
      </c>
      <c r="D48" s="3">
        <v>7200</v>
      </c>
      <c r="E48" s="3">
        <v>7200</v>
      </c>
      <c r="F48" t="s">
        <v>46</v>
      </c>
    </row>
    <row r="49" spans="2:8" x14ac:dyDescent="0.2">
      <c r="C49" t="s">
        <v>45</v>
      </c>
      <c r="D49" s="3">
        <v>5200</v>
      </c>
      <c r="E49" s="3">
        <v>2547</v>
      </c>
      <c r="F49" t="s">
        <v>46</v>
      </c>
      <c r="H49" t="s">
        <v>92</v>
      </c>
    </row>
    <row r="50" spans="2:8" x14ac:dyDescent="0.2">
      <c r="C50" t="s">
        <v>93</v>
      </c>
      <c r="D50" s="3">
        <v>1000</v>
      </c>
      <c r="E50" s="3">
        <v>0</v>
      </c>
      <c r="F50" t="s">
        <v>94</v>
      </c>
      <c r="H50" t="s">
        <v>379</v>
      </c>
    </row>
    <row r="51" spans="2:8" x14ac:dyDescent="0.2">
      <c r="B51">
        <v>1715751</v>
      </c>
      <c r="C51" t="s">
        <v>57</v>
      </c>
      <c r="D51" s="3">
        <v>135</v>
      </c>
      <c r="F51" t="s">
        <v>46</v>
      </c>
    </row>
    <row r="52" spans="2:8" x14ac:dyDescent="0.2">
      <c r="D52" s="4">
        <f>SUBTOTAL(9,D46:D51)</f>
        <v>70535</v>
      </c>
      <c r="E52" s="4">
        <f>SUM(E46:E51)</f>
        <v>31747</v>
      </c>
    </row>
    <row r="54" spans="2:8" x14ac:dyDescent="0.2">
      <c r="B54" s="7" t="s">
        <v>48</v>
      </c>
    </row>
    <row r="55" spans="2:8" x14ac:dyDescent="0.2">
      <c r="B55">
        <v>1715701</v>
      </c>
      <c r="C55" t="s">
        <v>37</v>
      </c>
      <c r="D55" s="3">
        <f>0.07*(D21+D26)</f>
        <v>6160.0000000000009</v>
      </c>
      <c r="E55" s="3">
        <f>0.07*(E21+E26)</f>
        <v>1750.0000000000002</v>
      </c>
      <c r="F55" t="s">
        <v>30</v>
      </c>
      <c r="H55" t="s">
        <v>38</v>
      </c>
    </row>
    <row r="56" spans="2:8" x14ac:dyDescent="0.2">
      <c r="B56">
        <v>1715708</v>
      </c>
      <c r="C56" t="s">
        <v>54</v>
      </c>
      <c r="D56" s="3">
        <v>0</v>
      </c>
      <c r="E56" s="3">
        <v>0</v>
      </c>
      <c r="F56" t="s">
        <v>30</v>
      </c>
      <c r="H56" t="s">
        <v>72</v>
      </c>
    </row>
    <row r="57" spans="2:8" x14ac:dyDescent="0.2">
      <c r="B57">
        <v>1715709</v>
      </c>
      <c r="C57" t="s">
        <v>55</v>
      </c>
      <c r="D57" s="3">
        <v>600</v>
      </c>
      <c r="E57" s="3">
        <v>374</v>
      </c>
      <c r="F57" t="s">
        <v>30</v>
      </c>
      <c r="H57" t="s">
        <v>73</v>
      </c>
    </row>
    <row r="58" spans="2:8" x14ac:dyDescent="0.2">
      <c r="B58">
        <v>1715712</v>
      </c>
      <c r="C58" t="s">
        <v>49</v>
      </c>
      <c r="D58" s="3">
        <v>0</v>
      </c>
      <c r="E58" s="3">
        <v>0</v>
      </c>
      <c r="F58" t="s">
        <v>30</v>
      </c>
      <c r="H58" t="s">
        <v>74</v>
      </c>
    </row>
    <row r="59" spans="2:8" x14ac:dyDescent="0.2">
      <c r="B59">
        <v>1715767</v>
      </c>
      <c r="C59" t="s">
        <v>50</v>
      </c>
      <c r="D59" s="3">
        <v>100</v>
      </c>
      <c r="E59" s="3">
        <v>0</v>
      </c>
      <c r="F59" t="s">
        <v>30</v>
      </c>
    </row>
    <row r="60" spans="2:8" x14ac:dyDescent="0.2">
      <c r="B60">
        <v>1715769</v>
      </c>
      <c r="C60" t="s">
        <v>51</v>
      </c>
      <c r="D60" s="3">
        <v>200</v>
      </c>
      <c r="E60" s="3">
        <v>55</v>
      </c>
      <c r="F60" t="s">
        <v>30</v>
      </c>
    </row>
    <row r="61" spans="2:8" x14ac:dyDescent="0.2">
      <c r="D61" s="4">
        <f>SUBTOTAL(9,D55:D60)</f>
        <v>7060.0000000000009</v>
      </c>
      <c r="E61" s="4">
        <f>SUM(E55:E60)</f>
        <v>2179</v>
      </c>
    </row>
    <row r="63" spans="2:8" x14ac:dyDescent="0.2">
      <c r="B63" s="7" t="s">
        <v>52</v>
      </c>
    </row>
    <row r="64" spans="2:8" x14ac:dyDescent="0.2">
      <c r="B64">
        <v>1715711</v>
      </c>
      <c r="C64" t="s">
        <v>56</v>
      </c>
      <c r="D64" s="3">
        <v>2500</v>
      </c>
      <c r="E64" s="3">
        <v>2500</v>
      </c>
      <c r="F64" t="s">
        <v>30</v>
      </c>
      <c r="H64" t="s">
        <v>380</v>
      </c>
    </row>
    <row r="65" spans="1:8" x14ac:dyDescent="0.2">
      <c r="B65">
        <v>1715755</v>
      </c>
      <c r="C65" t="s">
        <v>58</v>
      </c>
      <c r="D65" s="3">
        <v>2500</v>
      </c>
      <c r="E65" s="3">
        <v>0</v>
      </c>
      <c r="F65" t="s">
        <v>30</v>
      </c>
      <c r="H65" t="s">
        <v>91</v>
      </c>
    </row>
    <row r="66" spans="1:8" x14ac:dyDescent="0.2">
      <c r="B66">
        <v>1715706</v>
      </c>
      <c r="C66" t="s">
        <v>53</v>
      </c>
      <c r="D66" s="3">
        <v>0</v>
      </c>
      <c r="E66" s="3">
        <v>0</v>
      </c>
      <c r="F66" t="s">
        <v>30</v>
      </c>
    </row>
    <row r="67" spans="1:8" x14ac:dyDescent="0.2">
      <c r="B67">
        <v>1715760</v>
      </c>
      <c r="C67" t="s">
        <v>59</v>
      </c>
      <c r="D67" s="3">
        <v>500</v>
      </c>
      <c r="E67" s="3">
        <v>1550</v>
      </c>
      <c r="F67" t="s">
        <v>68</v>
      </c>
      <c r="H67" t="s">
        <v>75</v>
      </c>
    </row>
    <row r="68" spans="1:8" x14ac:dyDescent="0.2">
      <c r="B68">
        <v>1715763</v>
      </c>
      <c r="C68" t="s">
        <v>60</v>
      </c>
      <c r="D68" s="3">
        <v>0</v>
      </c>
      <c r="E68" s="3">
        <v>0</v>
      </c>
      <c r="F68" t="s">
        <v>30</v>
      </c>
    </row>
    <row r="69" spans="1:8" x14ac:dyDescent="0.2">
      <c r="B69">
        <v>1715766</v>
      </c>
      <c r="C69" t="s">
        <v>61</v>
      </c>
      <c r="D69" s="3">
        <v>750</v>
      </c>
      <c r="E69" s="3">
        <v>1179</v>
      </c>
      <c r="F69" t="s">
        <v>69</v>
      </c>
      <c r="H69" t="s">
        <v>64</v>
      </c>
    </row>
    <row r="70" spans="1:8" x14ac:dyDescent="0.2">
      <c r="B70">
        <v>1715773</v>
      </c>
      <c r="C70" t="s">
        <v>65</v>
      </c>
      <c r="D70" s="3">
        <v>7000</v>
      </c>
      <c r="E70" s="3">
        <v>8000</v>
      </c>
      <c r="F70" t="s">
        <v>70</v>
      </c>
      <c r="H70" t="s">
        <v>66</v>
      </c>
    </row>
    <row r="71" spans="1:8" x14ac:dyDescent="0.2">
      <c r="B71">
        <v>1715774</v>
      </c>
      <c r="C71" t="s">
        <v>67</v>
      </c>
      <c r="D71" s="3">
        <v>500</v>
      </c>
      <c r="E71" s="3">
        <v>0</v>
      </c>
      <c r="F71" t="s">
        <v>71</v>
      </c>
    </row>
    <row r="72" spans="1:8" x14ac:dyDescent="0.2">
      <c r="B72">
        <v>1715779</v>
      </c>
      <c r="C72" t="s">
        <v>80</v>
      </c>
      <c r="D72" s="3">
        <v>5000</v>
      </c>
      <c r="E72" s="3">
        <v>1122</v>
      </c>
      <c r="F72" t="s">
        <v>30</v>
      </c>
      <c r="H72" t="s">
        <v>95</v>
      </c>
    </row>
    <row r="73" spans="1:8" x14ac:dyDescent="0.2">
      <c r="D73" s="4">
        <f>SUBTOTAL(9,D64:D72)</f>
        <v>18750</v>
      </c>
      <c r="E73" s="4">
        <f>SUM(E64:E72)</f>
        <v>14351</v>
      </c>
    </row>
    <row r="75" spans="1:8" x14ac:dyDescent="0.2">
      <c r="A75" s="7" t="s">
        <v>76</v>
      </c>
    </row>
    <row r="76" spans="1:8" x14ac:dyDescent="0.2">
      <c r="B76" s="7" t="s">
        <v>77</v>
      </c>
    </row>
    <row r="77" spans="1:8" x14ac:dyDescent="0.2">
      <c r="B77">
        <v>1715766</v>
      </c>
      <c r="C77" t="s">
        <v>62</v>
      </c>
      <c r="D77" s="3">
        <v>5565</v>
      </c>
      <c r="E77" s="3">
        <v>5565</v>
      </c>
      <c r="F77" t="s">
        <v>27</v>
      </c>
    </row>
    <row r="78" spans="1:8" x14ac:dyDescent="0.2">
      <c r="B78">
        <v>1715766</v>
      </c>
      <c r="C78" t="s">
        <v>63</v>
      </c>
      <c r="D78" s="3">
        <v>2724</v>
      </c>
      <c r="F78" t="s">
        <v>28</v>
      </c>
    </row>
    <row r="79" spans="1:8" x14ac:dyDescent="0.2">
      <c r="D79" s="4">
        <f>SUBTOTAL(9,D77:D78)</f>
        <v>8289</v>
      </c>
      <c r="E79" s="3">
        <f>SUM(E77:E78)</f>
        <v>5565</v>
      </c>
      <c r="H79" t="s">
        <v>78</v>
      </c>
    </row>
    <row r="81" spans="2:8" x14ac:dyDescent="0.2">
      <c r="B81" s="7" t="s">
        <v>79</v>
      </c>
    </row>
    <row r="82" spans="2:8" x14ac:dyDescent="0.2">
      <c r="B82">
        <v>1715779</v>
      </c>
      <c r="C82" t="s">
        <v>87</v>
      </c>
      <c r="D82" s="3">
        <v>10788</v>
      </c>
      <c r="E82" s="3">
        <v>19604</v>
      </c>
      <c r="F82" t="s">
        <v>68</v>
      </c>
    </row>
    <row r="83" spans="2:8" x14ac:dyDescent="0.2">
      <c r="C83" t="s">
        <v>88</v>
      </c>
      <c r="D83" s="3">
        <v>3000</v>
      </c>
      <c r="F83" t="s">
        <v>68</v>
      </c>
    </row>
    <row r="84" spans="2:8" x14ac:dyDescent="0.2">
      <c r="B84">
        <v>1715750</v>
      </c>
      <c r="C84" t="s">
        <v>82</v>
      </c>
      <c r="D84" s="3">
        <v>600</v>
      </c>
      <c r="F84" t="s">
        <v>68</v>
      </c>
    </row>
    <row r="85" spans="2:8" x14ac:dyDescent="0.2">
      <c r="B85">
        <v>1715751</v>
      </c>
      <c r="C85" t="s">
        <v>57</v>
      </c>
      <c r="D85" s="3">
        <v>2500</v>
      </c>
      <c r="F85" t="s">
        <v>68</v>
      </c>
      <c r="H85" t="s">
        <v>81</v>
      </c>
    </row>
    <row r="86" spans="2:8" x14ac:dyDescent="0.2">
      <c r="C86" t="s">
        <v>57</v>
      </c>
      <c r="D86" s="3">
        <v>750</v>
      </c>
      <c r="F86" t="s">
        <v>68</v>
      </c>
      <c r="H86" t="s">
        <v>89</v>
      </c>
    </row>
    <row r="87" spans="2:8" x14ac:dyDescent="0.2">
      <c r="B87">
        <v>1715709</v>
      </c>
      <c r="C87" t="s">
        <v>83</v>
      </c>
      <c r="D87" s="3">
        <v>350</v>
      </c>
      <c r="F87" t="s">
        <v>68</v>
      </c>
    </row>
    <row r="88" spans="2:8" x14ac:dyDescent="0.2">
      <c r="B88">
        <v>1715767</v>
      </c>
      <c r="C88" t="s">
        <v>84</v>
      </c>
      <c r="D88" s="3">
        <v>300</v>
      </c>
      <c r="F88" t="s">
        <v>68</v>
      </c>
      <c r="H88" t="s">
        <v>86</v>
      </c>
    </row>
    <row r="89" spans="2:8" x14ac:dyDescent="0.2">
      <c r="B89">
        <v>1715772</v>
      </c>
      <c r="C89" t="s">
        <v>85</v>
      </c>
      <c r="D89" s="3">
        <v>0</v>
      </c>
      <c r="E89" s="3">
        <v>718</v>
      </c>
      <c r="F89" t="s">
        <v>68</v>
      </c>
    </row>
    <row r="90" spans="2:8" x14ac:dyDescent="0.2">
      <c r="D90" s="4">
        <f>SUBTOTAL(9,D82:D89)</f>
        <v>18288</v>
      </c>
      <c r="E90" s="3">
        <f>SUM(E82:E89)</f>
        <v>20322</v>
      </c>
      <c r="H90" t="s">
        <v>381</v>
      </c>
    </row>
    <row r="92" spans="2:8" x14ac:dyDescent="0.2">
      <c r="B92" s="7" t="s">
        <v>90</v>
      </c>
      <c r="D92" s="4">
        <v>63840</v>
      </c>
      <c r="E92" s="4">
        <v>55241</v>
      </c>
      <c r="F92" t="s">
        <v>47</v>
      </c>
      <c r="H92" t="s">
        <v>382</v>
      </c>
    </row>
    <row r="94" spans="2:8" x14ac:dyDescent="0.2">
      <c r="B94" s="8" t="s">
        <v>383</v>
      </c>
      <c r="C94" s="8"/>
    </row>
    <row r="95" spans="2:8" x14ac:dyDescent="0.2">
      <c r="B95" s="8"/>
      <c r="C95" s="8" t="s">
        <v>372</v>
      </c>
      <c r="D95" s="5">
        <v>57940</v>
      </c>
      <c r="H95" t="s">
        <v>373</v>
      </c>
    </row>
    <row r="96" spans="2:8" x14ac:dyDescent="0.2">
      <c r="B96" s="8"/>
      <c r="C96" s="8" t="s">
        <v>391</v>
      </c>
      <c r="D96" s="5">
        <v>13555</v>
      </c>
      <c r="E96" s="3">
        <v>23250</v>
      </c>
      <c r="H96" t="s">
        <v>396</v>
      </c>
    </row>
    <row r="97" spans="1:6" x14ac:dyDescent="0.2">
      <c r="D97" s="6">
        <f>SUBTOTAL(9,D95:D96)</f>
        <v>71495</v>
      </c>
    </row>
    <row r="98" spans="1:6" x14ac:dyDescent="0.2">
      <c r="D98" s="6"/>
    </row>
    <row r="99" spans="1:6" x14ac:dyDescent="0.2">
      <c r="C99" t="s">
        <v>401</v>
      </c>
      <c r="E99" s="3">
        <v>18000</v>
      </c>
    </row>
    <row r="101" spans="1:6" x14ac:dyDescent="0.2">
      <c r="A101" t="s">
        <v>99</v>
      </c>
      <c r="D101" s="4">
        <f>SUM(D52+D61+D73+D79+D90+D92+D97)</f>
        <v>258257</v>
      </c>
      <c r="E101" s="4">
        <f>SUM(E52+E61+E73+E79+E90+E92+E96+E99)</f>
        <v>170655</v>
      </c>
    </row>
    <row r="104" spans="1:6" x14ac:dyDescent="0.2">
      <c r="C104" t="s">
        <v>100</v>
      </c>
      <c r="D104" s="3">
        <v>11000</v>
      </c>
    </row>
    <row r="105" spans="1:6" x14ac:dyDescent="0.2">
      <c r="C105" t="s">
        <v>121</v>
      </c>
      <c r="D105" s="3">
        <v>25000</v>
      </c>
      <c r="E105" s="3">
        <v>25000</v>
      </c>
      <c r="F105" t="s">
        <v>374</v>
      </c>
    </row>
    <row r="107" spans="1:6" x14ac:dyDescent="0.2">
      <c r="A107" t="s">
        <v>101</v>
      </c>
      <c r="D107" s="3">
        <f>(D39-D101)-(D104+D105)</f>
        <v>9457.0499999999884</v>
      </c>
      <c r="E107" s="3">
        <f>(E39-E101)-(E99+E105)</f>
        <v>199.04999999998836</v>
      </c>
    </row>
    <row r="109" spans="1:6" x14ac:dyDescent="0.2">
      <c r="A109" t="s">
        <v>103</v>
      </c>
      <c r="D109" s="4">
        <f>D107+D104+D105</f>
        <v>45457.049999999988</v>
      </c>
      <c r="E109" s="3">
        <v>25199.05</v>
      </c>
      <c r="F109" t="s">
        <v>393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3:G47"/>
  <sheetViews>
    <sheetView topLeftCell="A13" workbookViewId="0">
      <selection activeCell="G21" sqref="G21"/>
    </sheetView>
  </sheetViews>
  <sheetFormatPr baseColWidth="10" defaultRowHeight="16" x14ac:dyDescent="0.2"/>
  <cols>
    <col min="3" max="3" width="22.6640625" bestFit="1" customWidth="1"/>
    <col min="4" max="4" width="10.83203125" style="3"/>
    <col min="5" max="5" width="10.83203125" style="10"/>
  </cols>
  <sheetData>
    <row r="3" spans="1:7" x14ac:dyDescent="0.2">
      <c r="A3" t="s">
        <v>104</v>
      </c>
    </row>
    <row r="5" spans="1:7" x14ac:dyDescent="0.2">
      <c r="D5" s="3" t="s">
        <v>21</v>
      </c>
      <c r="E5" s="10" t="s">
        <v>22</v>
      </c>
    </row>
    <row r="6" spans="1:7" x14ac:dyDescent="0.2">
      <c r="A6" t="s">
        <v>0</v>
      </c>
      <c r="D6" s="3">
        <v>69480.22</v>
      </c>
      <c r="E6" s="11">
        <v>69480.22</v>
      </c>
    </row>
    <row r="7" spans="1:7" x14ac:dyDescent="0.2">
      <c r="B7">
        <v>1715701</v>
      </c>
      <c r="C7" t="s">
        <v>108</v>
      </c>
      <c r="D7" s="3">
        <v>-17000</v>
      </c>
      <c r="E7" s="10">
        <v>-17000</v>
      </c>
      <c r="G7" t="s">
        <v>110</v>
      </c>
    </row>
    <row r="8" spans="1:7" x14ac:dyDescent="0.2">
      <c r="A8" s="7" t="s">
        <v>111</v>
      </c>
      <c r="D8" s="4">
        <f>SUM(D6:D7)</f>
        <v>52480.22</v>
      </c>
      <c r="E8" s="10">
        <f>SUM(E6:E7)</f>
        <v>52480.22</v>
      </c>
    </row>
    <row r="10" spans="1:7" x14ac:dyDescent="0.2">
      <c r="A10" s="7" t="s">
        <v>15</v>
      </c>
    </row>
    <row r="12" spans="1:7" x14ac:dyDescent="0.2">
      <c r="B12" t="s">
        <v>105</v>
      </c>
    </row>
    <row r="13" spans="1:7" x14ac:dyDescent="0.2">
      <c r="C13" t="s">
        <v>6</v>
      </c>
      <c r="D13" s="3">
        <v>8600</v>
      </c>
      <c r="G13" t="s">
        <v>130</v>
      </c>
    </row>
    <row r="14" spans="1:7" x14ac:dyDescent="0.2">
      <c r="C14" t="s">
        <v>8</v>
      </c>
      <c r="D14" s="3">
        <v>2760.38</v>
      </c>
      <c r="E14" s="10">
        <v>2760.38</v>
      </c>
      <c r="G14" t="s">
        <v>112</v>
      </c>
    </row>
    <row r="15" spans="1:7" x14ac:dyDescent="0.2">
      <c r="B15" t="s">
        <v>113</v>
      </c>
      <c r="D15" s="3">
        <f>SUBTOTAL(9,D13:D14)</f>
        <v>11360.380000000001</v>
      </c>
      <c r="E15" s="10">
        <f>SUBTOTAL(9,E13:E14)</f>
        <v>2760.38</v>
      </c>
    </row>
    <row r="17" spans="1:7" x14ac:dyDescent="0.2">
      <c r="A17" s="7" t="s">
        <v>106</v>
      </c>
      <c r="D17" s="13">
        <f>SUM(D8+D15)</f>
        <v>63840.600000000006</v>
      </c>
      <c r="E17" s="11">
        <f>SUM(E8+E15)</f>
        <v>55240.6</v>
      </c>
    </row>
    <row r="20" spans="1:7" x14ac:dyDescent="0.2">
      <c r="A20" s="7" t="s">
        <v>35</v>
      </c>
    </row>
    <row r="21" spans="1:7" x14ac:dyDescent="0.2">
      <c r="B21">
        <v>1715701</v>
      </c>
      <c r="C21" t="s">
        <v>109</v>
      </c>
      <c r="D21" s="3">
        <v>25000</v>
      </c>
      <c r="E21" s="10">
        <v>25000</v>
      </c>
    </row>
    <row r="22" spans="1:7" x14ac:dyDescent="0.2">
      <c r="B22">
        <v>1715750</v>
      </c>
      <c r="C22" t="s">
        <v>102</v>
      </c>
      <c r="D22" s="3">
        <v>6250</v>
      </c>
      <c r="E22" s="10">
        <v>18800</v>
      </c>
      <c r="G22" t="s">
        <v>397</v>
      </c>
    </row>
    <row r="23" spans="1:7" x14ac:dyDescent="0.2">
      <c r="C23" t="s">
        <v>107</v>
      </c>
      <c r="D23" s="3">
        <v>5250</v>
      </c>
      <c r="G23" t="s">
        <v>118</v>
      </c>
    </row>
    <row r="24" spans="1:7" x14ac:dyDescent="0.2">
      <c r="B24">
        <v>1715714</v>
      </c>
      <c r="C24" t="s">
        <v>96</v>
      </c>
      <c r="D24" s="3">
        <v>15000</v>
      </c>
      <c r="E24" s="10">
        <v>5000</v>
      </c>
      <c r="G24" t="s">
        <v>117</v>
      </c>
    </row>
    <row r="25" spans="1:7" x14ac:dyDescent="0.2">
      <c r="B25">
        <v>1715714</v>
      </c>
      <c r="C25" t="s">
        <v>96</v>
      </c>
      <c r="D25" s="3">
        <v>2760.38</v>
      </c>
      <c r="E25" s="10">
        <v>2500</v>
      </c>
      <c r="G25" t="s">
        <v>122</v>
      </c>
    </row>
    <row r="26" spans="1:7" x14ac:dyDescent="0.2">
      <c r="C26" t="s">
        <v>119</v>
      </c>
      <c r="D26" s="3">
        <v>1500</v>
      </c>
      <c r="E26" s="10">
        <v>975.83</v>
      </c>
      <c r="G26" t="s">
        <v>120</v>
      </c>
    </row>
    <row r="27" spans="1:7" x14ac:dyDescent="0.2">
      <c r="C27" t="s">
        <v>114</v>
      </c>
      <c r="D27" s="4">
        <f>SUBTOTAL(9,D21:D26)</f>
        <v>55760.38</v>
      </c>
      <c r="E27" s="109">
        <f>SUBTOTAL(9,E21:E26)</f>
        <v>52275.83</v>
      </c>
    </row>
    <row r="29" spans="1:7" x14ac:dyDescent="0.2">
      <c r="C29" t="s">
        <v>100</v>
      </c>
      <c r="D29" s="3">
        <v>8080</v>
      </c>
      <c r="E29" s="3">
        <v>2964</v>
      </c>
    </row>
    <row r="31" spans="1:7" x14ac:dyDescent="0.2">
      <c r="A31" t="s">
        <v>115</v>
      </c>
      <c r="D31" s="109">
        <f>SUM(D27+D29)</f>
        <v>63840.38</v>
      </c>
      <c r="E31" s="109">
        <f>SUM(E27+E29)</f>
        <v>55239.83</v>
      </c>
    </row>
    <row r="33" spans="1:5" x14ac:dyDescent="0.2">
      <c r="A33" t="s">
        <v>116</v>
      </c>
      <c r="D33" s="3">
        <f>D17-D31</f>
        <v>0.22000000000844011</v>
      </c>
      <c r="E33" s="3">
        <f>E17-E31</f>
        <v>0.76999999999679858</v>
      </c>
    </row>
    <row r="41" spans="1:5" x14ac:dyDescent="0.2">
      <c r="A41" t="s">
        <v>123</v>
      </c>
      <c r="C41" t="s">
        <v>124</v>
      </c>
      <c r="D41" s="3">
        <v>97</v>
      </c>
    </row>
    <row r="42" spans="1:5" x14ac:dyDescent="0.2">
      <c r="C42" t="s">
        <v>125</v>
      </c>
      <c r="D42" s="3">
        <v>120</v>
      </c>
    </row>
    <row r="43" spans="1:5" x14ac:dyDescent="0.2">
      <c r="C43" t="s">
        <v>126</v>
      </c>
      <c r="D43" s="3">
        <v>395.63</v>
      </c>
    </row>
    <row r="44" spans="1:5" x14ac:dyDescent="0.2">
      <c r="C44" t="s">
        <v>127</v>
      </c>
      <c r="D44" s="3">
        <v>313.2</v>
      </c>
    </row>
    <row r="45" spans="1:5" x14ac:dyDescent="0.2">
      <c r="C45" t="s">
        <v>128</v>
      </c>
      <c r="D45" s="3">
        <v>50</v>
      </c>
    </row>
    <row r="47" spans="1:5" x14ac:dyDescent="0.2">
      <c r="C47" t="s">
        <v>129</v>
      </c>
      <c r="D47" s="3">
        <f>SUM(D41:D45)</f>
        <v>975.82999999999993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2:K92"/>
  <sheetViews>
    <sheetView topLeftCell="A31" workbookViewId="0">
      <selection activeCell="F54" sqref="F54"/>
    </sheetView>
  </sheetViews>
  <sheetFormatPr baseColWidth="10" defaultRowHeight="16" x14ac:dyDescent="0.2"/>
  <cols>
    <col min="3" max="3" width="23" bestFit="1" customWidth="1"/>
    <col min="4" max="4" width="13.1640625" customWidth="1"/>
    <col min="5" max="5" width="13.5" style="10" bestFit="1" customWidth="1"/>
    <col min="6" max="6" width="11.6640625" style="10" bestFit="1" customWidth="1"/>
    <col min="7" max="7" width="12.83203125" style="10" bestFit="1" customWidth="1"/>
    <col min="8" max="8" width="14.1640625" bestFit="1" customWidth="1"/>
  </cols>
  <sheetData>
    <row r="2" spans="1:11" x14ac:dyDescent="0.2">
      <c r="A2" s="7" t="s">
        <v>15</v>
      </c>
      <c r="E2" s="97" t="s">
        <v>337</v>
      </c>
      <c r="F2" s="97" t="s">
        <v>341</v>
      </c>
      <c r="G2" s="97" t="s">
        <v>233</v>
      </c>
      <c r="I2" s="97" t="s">
        <v>344</v>
      </c>
    </row>
    <row r="4" spans="1:11" x14ac:dyDescent="0.2">
      <c r="A4" s="7" t="s">
        <v>16</v>
      </c>
      <c r="B4" t="s">
        <v>0</v>
      </c>
      <c r="E4" s="10">
        <v>685</v>
      </c>
      <c r="G4" s="10">
        <v>0</v>
      </c>
    </row>
    <row r="6" spans="1:11" x14ac:dyDescent="0.2">
      <c r="B6" t="s">
        <v>10</v>
      </c>
    </row>
    <row r="7" spans="1:11" x14ac:dyDescent="0.2">
      <c r="C7" t="s">
        <v>5</v>
      </c>
      <c r="E7" s="10">
        <v>30000</v>
      </c>
      <c r="F7" s="10">
        <v>23250</v>
      </c>
      <c r="G7" s="10">
        <v>30000</v>
      </c>
      <c r="I7" t="s">
        <v>399</v>
      </c>
    </row>
    <row r="8" spans="1:11" x14ac:dyDescent="0.2">
      <c r="C8" t="s">
        <v>97</v>
      </c>
      <c r="E8" s="10">
        <v>38000</v>
      </c>
    </row>
    <row r="9" spans="1:11" x14ac:dyDescent="0.2">
      <c r="C9" t="s">
        <v>259</v>
      </c>
      <c r="E9" s="111">
        <f>SUBTOTAL(9,E7:E8)</f>
        <v>68000</v>
      </c>
    </row>
    <row r="10" spans="1:11" x14ac:dyDescent="0.2">
      <c r="E10" s="101"/>
    </row>
    <row r="11" spans="1:11" x14ac:dyDescent="0.2">
      <c r="B11" t="s">
        <v>347</v>
      </c>
    </row>
    <row r="12" spans="1:11" x14ac:dyDescent="0.2">
      <c r="B12">
        <v>1714105</v>
      </c>
      <c r="C12" t="s">
        <v>359</v>
      </c>
      <c r="E12" s="10">
        <v>3500</v>
      </c>
      <c r="K12" t="s">
        <v>348</v>
      </c>
    </row>
    <row r="13" spans="1:11" x14ac:dyDescent="0.2">
      <c r="B13">
        <v>1714107</v>
      </c>
      <c r="C13" t="s">
        <v>358</v>
      </c>
      <c r="E13" s="10">
        <v>3000</v>
      </c>
    </row>
    <row r="14" spans="1:11" x14ac:dyDescent="0.2">
      <c r="C14" t="s">
        <v>259</v>
      </c>
      <c r="E14" s="111">
        <f>SUBTOTAL(9,E12:E13)</f>
        <v>6500</v>
      </c>
    </row>
    <row r="16" spans="1:11" x14ac:dyDescent="0.2">
      <c r="B16" t="s">
        <v>352</v>
      </c>
      <c r="C16" t="s">
        <v>353</v>
      </c>
    </row>
    <row r="17" spans="1:11" x14ac:dyDescent="0.2">
      <c r="C17" t="s">
        <v>354</v>
      </c>
    </row>
    <row r="18" spans="1:11" s="7" customFormat="1" x14ac:dyDescent="0.2">
      <c r="A18" s="7" t="s">
        <v>33</v>
      </c>
      <c r="E18" s="102">
        <f>SUM(E9 +E14)</f>
        <v>74500</v>
      </c>
      <c r="F18" s="102">
        <v>23250</v>
      </c>
      <c r="G18" s="102">
        <v>30000</v>
      </c>
    </row>
    <row r="21" spans="1:11" x14ac:dyDescent="0.2">
      <c r="A21" s="7" t="s">
        <v>35</v>
      </c>
    </row>
    <row r="22" spans="1:11" x14ac:dyDescent="0.2">
      <c r="A22" s="7"/>
    </row>
    <row r="23" spans="1:11" x14ac:dyDescent="0.2">
      <c r="B23" s="7" t="s">
        <v>355</v>
      </c>
    </row>
    <row r="24" spans="1:11" x14ac:dyDescent="0.2">
      <c r="B24">
        <v>1715702</v>
      </c>
      <c r="C24" t="s">
        <v>40</v>
      </c>
      <c r="E24" s="10">
        <v>8000</v>
      </c>
      <c r="F24" s="10">
        <v>7500</v>
      </c>
      <c r="I24" t="s">
        <v>97</v>
      </c>
      <c r="K24" t="s">
        <v>384</v>
      </c>
    </row>
    <row r="25" spans="1:11" x14ac:dyDescent="0.2">
      <c r="B25">
        <v>1715702</v>
      </c>
      <c r="C25" t="s">
        <v>40</v>
      </c>
      <c r="E25" s="10">
        <v>5000</v>
      </c>
      <c r="I25" t="s">
        <v>5</v>
      </c>
      <c r="K25" t="s">
        <v>385</v>
      </c>
    </row>
    <row r="26" spans="1:11" x14ac:dyDescent="0.2">
      <c r="B26">
        <v>1715750</v>
      </c>
      <c r="C26" t="s">
        <v>343</v>
      </c>
      <c r="E26" s="10">
        <v>8000</v>
      </c>
      <c r="I26" t="s">
        <v>97</v>
      </c>
      <c r="K26" t="s">
        <v>346</v>
      </c>
    </row>
    <row r="27" spans="1:11" x14ac:dyDescent="0.2">
      <c r="B27">
        <v>1715720</v>
      </c>
      <c r="C27" t="s">
        <v>363</v>
      </c>
      <c r="E27" s="10">
        <v>6000</v>
      </c>
      <c r="I27" t="s">
        <v>97</v>
      </c>
      <c r="K27" t="s">
        <v>364</v>
      </c>
    </row>
    <row r="28" spans="1:11" x14ac:dyDescent="0.2">
      <c r="B28">
        <v>1715766</v>
      </c>
      <c r="C28" t="s">
        <v>362</v>
      </c>
      <c r="E28" s="10">
        <v>420</v>
      </c>
      <c r="I28" t="s">
        <v>97</v>
      </c>
    </row>
    <row r="29" spans="1:11" x14ac:dyDescent="0.2">
      <c r="B29">
        <v>1715767</v>
      </c>
      <c r="C29" t="s">
        <v>84</v>
      </c>
      <c r="E29" s="10">
        <v>400</v>
      </c>
      <c r="I29" t="s">
        <v>97</v>
      </c>
    </row>
    <row r="30" spans="1:11" x14ac:dyDescent="0.2">
      <c r="B30">
        <v>1715773</v>
      </c>
      <c r="C30" t="s">
        <v>357</v>
      </c>
      <c r="E30" s="10">
        <v>2800</v>
      </c>
      <c r="I30" t="s">
        <v>97</v>
      </c>
    </row>
    <row r="31" spans="1:11" x14ac:dyDescent="0.2">
      <c r="B31">
        <v>1715773</v>
      </c>
      <c r="C31" t="s">
        <v>366</v>
      </c>
      <c r="E31" s="10">
        <v>8400</v>
      </c>
      <c r="I31" t="s">
        <v>97</v>
      </c>
    </row>
    <row r="32" spans="1:11" x14ac:dyDescent="0.2">
      <c r="B32">
        <v>1715774</v>
      </c>
      <c r="C32" t="s">
        <v>367</v>
      </c>
      <c r="E32" s="10">
        <v>1800</v>
      </c>
      <c r="I32" t="s">
        <v>368</v>
      </c>
    </row>
    <row r="33" spans="1:11" x14ac:dyDescent="0.2">
      <c r="B33">
        <v>1715714</v>
      </c>
      <c r="C33" t="s">
        <v>338</v>
      </c>
      <c r="E33" s="110">
        <v>10000</v>
      </c>
      <c r="F33" s="10">
        <v>10000</v>
      </c>
      <c r="G33" s="10">
        <v>2000</v>
      </c>
      <c r="I33" t="s">
        <v>5</v>
      </c>
      <c r="K33" t="s">
        <v>342</v>
      </c>
    </row>
    <row r="34" spans="1:11" x14ac:dyDescent="0.2">
      <c r="B34">
        <v>1715779</v>
      </c>
      <c r="C34" t="s">
        <v>365</v>
      </c>
      <c r="E34" s="10">
        <v>3200</v>
      </c>
      <c r="I34" t="s">
        <v>17</v>
      </c>
    </row>
    <row r="35" spans="1:11" x14ac:dyDescent="0.2">
      <c r="B35" t="s">
        <v>114</v>
      </c>
      <c r="E35" s="111">
        <f>SUBTOTAL(9,E24:E34)</f>
        <v>54020</v>
      </c>
      <c r="F35" s="10">
        <f>SUM(F22:F34)</f>
        <v>17500</v>
      </c>
      <c r="K35" t="s">
        <v>394</v>
      </c>
    </row>
    <row r="38" spans="1:11" s="7" customFormat="1" x14ac:dyDescent="0.2">
      <c r="B38" s="7" t="s">
        <v>386</v>
      </c>
      <c r="E38" s="103"/>
      <c r="F38" s="102"/>
      <c r="G38" s="102"/>
    </row>
    <row r="39" spans="1:11" x14ac:dyDescent="0.2">
      <c r="B39" s="7"/>
    </row>
    <row r="40" spans="1:11" x14ac:dyDescent="0.2">
      <c r="B40">
        <v>1715702</v>
      </c>
      <c r="C40" t="s">
        <v>40</v>
      </c>
      <c r="E40" s="110">
        <v>10000</v>
      </c>
      <c r="F40" s="10">
        <v>2500</v>
      </c>
      <c r="G40" s="10">
        <v>18000</v>
      </c>
      <c r="I40" t="s">
        <v>5</v>
      </c>
      <c r="K40" t="s">
        <v>345</v>
      </c>
    </row>
    <row r="41" spans="1:11" x14ac:dyDescent="0.2">
      <c r="B41">
        <v>1715711</v>
      </c>
      <c r="C41" t="s">
        <v>340</v>
      </c>
      <c r="E41" s="110">
        <v>2500</v>
      </c>
      <c r="F41" s="10">
        <v>2500</v>
      </c>
      <c r="I41" t="s">
        <v>5</v>
      </c>
      <c r="K41" t="s">
        <v>387</v>
      </c>
    </row>
    <row r="42" spans="1:11" x14ac:dyDescent="0.2">
      <c r="B42">
        <v>1715766</v>
      </c>
      <c r="C42" t="s">
        <v>356</v>
      </c>
      <c r="E42" s="110">
        <v>215</v>
      </c>
      <c r="G42" s="10">
        <v>215</v>
      </c>
      <c r="I42" t="s">
        <v>5</v>
      </c>
    </row>
    <row r="43" spans="1:11" x14ac:dyDescent="0.2">
      <c r="B43">
        <v>1715714</v>
      </c>
      <c r="C43" t="s">
        <v>339</v>
      </c>
      <c r="E43" s="10">
        <v>0</v>
      </c>
      <c r="G43" s="10">
        <v>7000</v>
      </c>
    </row>
    <row r="44" spans="1:11" x14ac:dyDescent="0.2">
      <c r="B44" t="s">
        <v>114</v>
      </c>
      <c r="E44" s="110">
        <f>SUBTOTAL(9,E40:E43)</f>
        <v>12715</v>
      </c>
      <c r="F44" s="10">
        <f>SUM(F40:F43)</f>
        <v>5000</v>
      </c>
      <c r="K44" t="s">
        <v>392</v>
      </c>
    </row>
    <row r="46" spans="1:11" s="7" customFormat="1" x14ac:dyDescent="0.2">
      <c r="A46" s="7" t="s">
        <v>99</v>
      </c>
      <c r="E46" s="102">
        <f>SUM(E35+E44)</f>
        <v>66735</v>
      </c>
      <c r="F46" s="102">
        <f>SUM(F35+F44)</f>
        <v>22500</v>
      </c>
      <c r="G46" s="102">
        <f>SUM(G22:G43)</f>
        <v>27215</v>
      </c>
    </row>
    <row r="49" spans="1:11" x14ac:dyDescent="0.2">
      <c r="C49" t="s">
        <v>100</v>
      </c>
      <c r="E49" s="10">
        <f>E18-E46</f>
        <v>7765</v>
      </c>
      <c r="F49" s="10">
        <v>750</v>
      </c>
      <c r="K49" s="104"/>
    </row>
    <row r="50" spans="1:11" x14ac:dyDescent="0.2">
      <c r="C50" t="s">
        <v>121</v>
      </c>
      <c r="G50" s="10">
        <v>685</v>
      </c>
    </row>
    <row r="52" spans="1:11" x14ac:dyDescent="0.2">
      <c r="A52" t="s">
        <v>101</v>
      </c>
      <c r="E52" s="10">
        <f>E18-(E46+E49)</f>
        <v>0</v>
      </c>
      <c r="F52" s="10">
        <v>0</v>
      </c>
      <c r="G52" s="10">
        <f>SUM(G24:G50)</f>
        <v>55115</v>
      </c>
    </row>
    <row r="58" spans="1:11" s="98" customFormat="1" x14ac:dyDescent="0.2">
      <c r="E58" s="99"/>
      <c r="F58" s="99"/>
      <c r="G58" s="99"/>
    </row>
    <row r="60" spans="1:11" x14ac:dyDescent="0.2">
      <c r="C60" t="s">
        <v>349</v>
      </c>
    </row>
    <row r="61" spans="1:11" x14ac:dyDescent="0.2">
      <c r="D61" s="10"/>
      <c r="F61" t="s">
        <v>360</v>
      </c>
      <c r="G61" t="s">
        <v>361</v>
      </c>
      <c r="K61" s="7"/>
    </row>
    <row r="62" spans="1:11" x14ac:dyDescent="0.2">
      <c r="C62" t="s">
        <v>350</v>
      </c>
      <c r="D62" s="10">
        <v>125</v>
      </c>
      <c r="E62" s="100"/>
      <c r="F62" s="10">
        <f>D62*5</f>
        <v>625</v>
      </c>
      <c r="G62">
        <v>0</v>
      </c>
      <c r="K62" s="10"/>
    </row>
    <row r="63" spans="1:11" x14ac:dyDescent="0.2">
      <c r="C63" t="s">
        <v>369</v>
      </c>
      <c r="D63" s="10">
        <v>75</v>
      </c>
      <c r="E63" s="100"/>
      <c r="F63" s="10">
        <f>D63*15</f>
        <v>1125</v>
      </c>
      <c r="G63" s="10">
        <f>D63*15</f>
        <v>1125</v>
      </c>
      <c r="K63" s="10"/>
    </row>
    <row r="64" spans="1:11" x14ac:dyDescent="0.2">
      <c r="C64" t="s">
        <v>351</v>
      </c>
      <c r="D64" s="10">
        <v>25</v>
      </c>
      <c r="E64" s="100"/>
      <c r="F64" s="10">
        <f>D64*15</f>
        <v>375</v>
      </c>
      <c r="G64" s="10">
        <f>D64*15</f>
        <v>375</v>
      </c>
    </row>
    <row r="65" spans="3:11" x14ac:dyDescent="0.2">
      <c r="C65" t="s">
        <v>259</v>
      </c>
      <c r="D65" s="10"/>
      <c r="F65" s="10">
        <f>SUM(F62:F64)</f>
        <v>2125</v>
      </c>
      <c r="G65" s="10">
        <f>SUM(G62:G64)</f>
        <v>1500</v>
      </c>
    </row>
    <row r="66" spans="3:11" x14ac:dyDescent="0.2">
      <c r="D66" s="10"/>
      <c r="K66" s="10"/>
    </row>
    <row r="67" spans="3:11" x14ac:dyDescent="0.2">
      <c r="C67" s="53"/>
      <c r="D67" s="50"/>
      <c r="E67" s="50"/>
      <c r="F67" s="50"/>
    </row>
    <row r="68" spans="3:11" x14ac:dyDescent="0.2">
      <c r="C68" s="53"/>
      <c r="D68" s="50"/>
      <c r="E68" s="50"/>
      <c r="F68" s="50"/>
    </row>
    <row r="69" spans="3:11" x14ac:dyDescent="0.2">
      <c r="C69" s="53"/>
      <c r="D69" s="50"/>
      <c r="E69" s="50"/>
      <c r="F69" s="50"/>
    </row>
    <row r="70" spans="3:11" x14ac:dyDescent="0.2">
      <c r="C70" s="53"/>
      <c r="D70" s="50"/>
      <c r="E70" s="50"/>
      <c r="F70" s="50"/>
      <c r="J70" s="106"/>
    </row>
    <row r="71" spans="3:11" x14ac:dyDescent="0.2">
      <c r="C71" s="53"/>
      <c r="D71" s="50"/>
      <c r="E71" s="50"/>
      <c r="F71" s="50"/>
      <c r="J71" s="10"/>
    </row>
    <row r="72" spans="3:11" x14ac:dyDescent="0.2">
      <c r="C72" s="53"/>
      <c r="D72" s="50"/>
      <c r="E72" s="50"/>
      <c r="F72" s="50"/>
      <c r="H72" s="53"/>
      <c r="J72" s="10"/>
    </row>
    <row r="73" spans="3:11" x14ac:dyDescent="0.2">
      <c r="C73" s="53"/>
      <c r="D73" s="50"/>
      <c r="E73" s="50"/>
      <c r="F73" s="50"/>
      <c r="H73" s="53"/>
    </row>
    <row r="74" spans="3:11" x14ac:dyDescent="0.2">
      <c r="C74" s="53"/>
      <c r="D74" s="50"/>
      <c r="E74" s="50"/>
      <c r="F74" s="50"/>
    </row>
    <row r="75" spans="3:11" x14ac:dyDescent="0.2">
      <c r="C75" s="53"/>
      <c r="D75" s="50"/>
      <c r="E75" s="50"/>
      <c r="F75" s="50"/>
      <c r="J75" s="106"/>
    </row>
    <row r="76" spans="3:11" x14ac:dyDescent="0.2">
      <c r="C76" s="53"/>
      <c r="D76" s="112"/>
      <c r="E76" s="50"/>
      <c r="F76" s="50"/>
    </row>
    <row r="77" spans="3:11" x14ac:dyDescent="0.2">
      <c r="C77" s="53"/>
      <c r="D77" s="50"/>
      <c r="E77" s="50"/>
      <c r="F77" s="50"/>
    </row>
    <row r="78" spans="3:11" x14ac:dyDescent="0.2">
      <c r="C78" s="53"/>
      <c r="D78" s="50"/>
      <c r="E78" s="50"/>
      <c r="F78" s="50"/>
    </row>
    <row r="79" spans="3:11" x14ac:dyDescent="0.2">
      <c r="C79" s="53"/>
      <c r="D79" s="50"/>
      <c r="E79" s="50"/>
      <c r="F79" s="50"/>
    </row>
    <row r="80" spans="3:11" s="7" customFormat="1" x14ac:dyDescent="0.2">
      <c r="C80" s="51"/>
      <c r="D80" s="67"/>
      <c r="E80" s="67"/>
      <c r="F80" s="67"/>
      <c r="G80" s="102"/>
    </row>
    <row r="81" spans="3:7" x14ac:dyDescent="0.2">
      <c r="C81" s="53"/>
      <c r="D81" s="50"/>
      <c r="E81" s="50"/>
      <c r="F81" s="50"/>
    </row>
    <row r="82" spans="3:7" x14ac:dyDescent="0.2">
      <c r="C82" s="53"/>
      <c r="D82" s="50"/>
      <c r="E82" s="50"/>
      <c r="F82" s="50"/>
    </row>
    <row r="83" spans="3:7" x14ac:dyDescent="0.2">
      <c r="C83" s="53"/>
      <c r="D83" s="50"/>
      <c r="E83" s="50"/>
      <c r="F83" s="50"/>
    </row>
    <row r="84" spans="3:7" x14ac:dyDescent="0.2">
      <c r="C84" s="53"/>
      <c r="D84" s="50"/>
      <c r="E84" s="50"/>
      <c r="F84" s="50"/>
    </row>
    <row r="85" spans="3:7" x14ac:dyDescent="0.2">
      <c r="C85" s="53"/>
      <c r="D85" s="50"/>
      <c r="E85" s="50"/>
      <c r="F85" s="50"/>
    </row>
    <row r="86" spans="3:7" x14ac:dyDescent="0.2">
      <c r="C86" s="53"/>
      <c r="D86" s="50"/>
      <c r="E86" s="50"/>
      <c r="F86" s="50"/>
    </row>
    <row r="87" spans="3:7" x14ac:dyDescent="0.2">
      <c r="C87" s="53"/>
      <c r="D87" s="50"/>
      <c r="E87" s="50"/>
      <c r="F87" s="50"/>
    </row>
    <row r="88" spans="3:7" x14ac:dyDescent="0.2">
      <c r="C88" s="53"/>
      <c r="D88" s="50"/>
      <c r="E88" s="50"/>
      <c r="F88" s="50"/>
    </row>
    <row r="89" spans="3:7" x14ac:dyDescent="0.2">
      <c r="C89" s="53"/>
      <c r="D89" s="50"/>
      <c r="E89" s="50"/>
      <c r="F89" s="50"/>
    </row>
    <row r="90" spans="3:7" s="7" customFormat="1" x14ac:dyDescent="0.2">
      <c r="C90" s="51"/>
      <c r="D90" s="67"/>
      <c r="E90" s="67"/>
      <c r="F90" s="67"/>
      <c r="G90" s="102"/>
    </row>
    <row r="91" spans="3:7" x14ac:dyDescent="0.2">
      <c r="C91" s="53"/>
      <c r="D91" s="53"/>
      <c r="E91" s="50"/>
      <c r="F91" s="50"/>
    </row>
    <row r="92" spans="3:7" x14ac:dyDescent="0.2">
      <c r="C92" s="53"/>
      <c r="D92" s="53"/>
      <c r="E92" s="50"/>
      <c r="F92" s="50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1:Q107"/>
  <sheetViews>
    <sheetView topLeftCell="C1" workbookViewId="0">
      <selection activeCell="F51" sqref="F51"/>
    </sheetView>
  </sheetViews>
  <sheetFormatPr baseColWidth="10" defaultRowHeight="16" x14ac:dyDescent="0.2"/>
  <cols>
    <col min="1" max="1" width="25" bestFit="1" customWidth="1"/>
    <col min="2" max="2" width="19.5" style="46" customWidth="1"/>
    <col min="3" max="3" width="17.33203125" style="90" customWidth="1"/>
    <col min="4" max="4" width="17.33203125" style="91" customWidth="1"/>
    <col min="5" max="5" width="17.33203125" style="96" customWidth="1"/>
    <col min="6" max="6" width="17.33203125" style="91" customWidth="1"/>
    <col min="7" max="7" width="12.5" style="88" bestFit="1" customWidth="1"/>
    <col min="8" max="8" width="12.5" style="89" bestFit="1" customWidth="1"/>
  </cols>
  <sheetData>
    <row r="1" spans="1:13" x14ac:dyDescent="0.2">
      <c r="A1" t="s">
        <v>218</v>
      </c>
      <c r="C1" s="47"/>
      <c r="D1" s="48"/>
      <c r="E1" s="46"/>
      <c r="F1" s="48"/>
      <c r="G1" s="49"/>
      <c r="H1" s="50"/>
    </row>
    <row r="2" spans="1:13" x14ac:dyDescent="0.2">
      <c r="B2" s="46" t="s">
        <v>219</v>
      </c>
      <c r="C2" s="47" t="s">
        <v>208</v>
      </c>
      <c r="D2" s="48" t="s">
        <v>30</v>
      </c>
      <c r="E2" s="46" t="s">
        <v>22</v>
      </c>
      <c r="F2" s="48" t="s">
        <v>336</v>
      </c>
      <c r="G2" s="49"/>
      <c r="H2" s="50"/>
    </row>
    <row r="3" spans="1:13" x14ac:dyDescent="0.2">
      <c r="C3" s="47"/>
      <c r="D3" s="48"/>
      <c r="E3" s="46"/>
      <c r="F3" s="48"/>
      <c r="G3" s="49"/>
      <c r="H3" s="50"/>
    </row>
    <row r="4" spans="1:13" s="53" customFormat="1" x14ac:dyDescent="0.2">
      <c r="A4" s="51" t="s">
        <v>220</v>
      </c>
      <c r="B4" s="52">
        <f>SUM(B5:B7)</f>
        <v>60</v>
      </c>
      <c r="C4" s="47"/>
      <c r="D4" s="48"/>
      <c r="E4" s="46"/>
      <c r="F4" s="48"/>
      <c r="G4" s="49"/>
      <c r="H4" s="50"/>
    </row>
    <row r="5" spans="1:13" s="53" customFormat="1" x14ac:dyDescent="0.2">
      <c r="A5" s="53" t="s">
        <v>221</v>
      </c>
      <c r="B5" s="54">
        <v>20</v>
      </c>
      <c r="C5" s="55"/>
      <c r="D5" s="56"/>
      <c r="E5" s="54"/>
      <c r="F5" s="56"/>
      <c r="G5" s="49"/>
      <c r="H5" s="50"/>
    </row>
    <row r="6" spans="1:13" s="53" customFormat="1" x14ac:dyDescent="0.2">
      <c r="A6" s="53" t="s">
        <v>222</v>
      </c>
      <c r="B6" s="54">
        <v>20</v>
      </c>
      <c r="C6" s="55"/>
      <c r="D6" s="56"/>
      <c r="E6" s="54"/>
      <c r="F6" s="56"/>
      <c r="G6" s="49"/>
      <c r="H6" s="50"/>
    </row>
    <row r="7" spans="1:13" s="53" customFormat="1" x14ac:dyDescent="0.2">
      <c r="A7" s="53" t="s">
        <v>223</v>
      </c>
      <c r="B7" s="54">
        <v>20</v>
      </c>
      <c r="C7" s="55"/>
      <c r="D7" s="56"/>
      <c r="E7" s="54"/>
      <c r="F7" s="56"/>
      <c r="G7" s="49"/>
      <c r="H7" s="50"/>
    </row>
    <row r="8" spans="1:13" s="57" customFormat="1" x14ac:dyDescent="0.2">
      <c r="A8" s="57" t="s">
        <v>224</v>
      </c>
      <c r="B8" s="58">
        <f>SUM(B9:B11)</f>
        <v>290</v>
      </c>
      <c r="C8" s="59">
        <v>175</v>
      </c>
      <c r="D8" s="60">
        <v>100</v>
      </c>
      <c r="E8" s="58"/>
      <c r="F8" s="60"/>
      <c r="G8" s="61"/>
    </row>
    <row r="9" spans="1:13" s="62" customFormat="1" x14ac:dyDescent="0.2">
      <c r="A9" s="62" t="s">
        <v>225</v>
      </c>
      <c r="B9" s="54">
        <v>10</v>
      </c>
      <c r="C9" s="55"/>
      <c r="D9" s="56"/>
      <c r="E9" s="54"/>
      <c r="F9" s="56"/>
      <c r="G9" s="63"/>
    </row>
    <row r="10" spans="1:13" s="62" customFormat="1" x14ac:dyDescent="0.2">
      <c r="A10" s="62" t="s">
        <v>226</v>
      </c>
      <c r="B10" s="54">
        <v>5</v>
      </c>
      <c r="C10" s="55"/>
      <c r="D10" s="56"/>
      <c r="E10" s="54"/>
      <c r="F10" s="56"/>
      <c r="G10" s="63"/>
    </row>
    <row r="11" spans="1:13" s="53" customFormat="1" x14ac:dyDescent="0.2">
      <c r="A11" s="53" t="s">
        <v>227</v>
      </c>
      <c r="B11" s="54">
        <f>C11+D11</f>
        <v>275</v>
      </c>
      <c r="C11" s="55">
        <v>175</v>
      </c>
      <c r="D11" s="56">
        <v>100</v>
      </c>
      <c r="E11" s="54"/>
      <c r="F11" s="56"/>
      <c r="G11" s="49"/>
      <c r="H11" s="50"/>
    </row>
    <row r="12" spans="1:13" s="51" customFormat="1" x14ac:dyDescent="0.2">
      <c r="A12" s="51" t="s">
        <v>228</v>
      </c>
      <c r="B12" s="52">
        <f>B4+B8</f>
        <v>350</v>
      </c>
      <c r="C12" s="64"/>
      <c r="D12" s="65"/>
      <c r="E12" s="95"/>
      <c r="F12" s="65"/>
      <c r="G12" s="66"/>
      <c r="H12" s="67"/>
    </row>
    <row r="13" spans="1:13" x14ac:dyDescent="0.2">
      <c r="C13" s="47"/>
      <c r="D13" s="48"/>
      <c r="E13" s="46"/>
      <c r="F13" s="48"/>
      <c r="G13" s="68" t="s">
        <v>30</v>
      </c>
      <c r="H13" s="69" t="s">
        <v>30</v>
      </c>
    </row>
    <row r="14" spans="1:13" x14ac:dyDescent="0.2">
      <c r="A14" s="70" t="s">
        <v>229</v>
      </c>
      <c r="B14" s="71" t="s">
        <v>230</v>
      </c>
      <c r="C14" s="72" t="s">
        <v>231</v>
      </c>
      <c r="D14" s="73" t="s">
        <v>232</v>
      </c>
      <c r="E14" s="71"/>
      <c r="F14" s="73"/>
      <c r="G14" s="74" t="s">
        <v>233</v>
      </c>
      <c r="H14" s="74" t="s">
        <v>234</v>
      </c>
      <c r="I14" s="70"/>
      <c r="J14" s="70"/>
      <c r="K14" s="70"/>
    </row>
    <row r="15" spans="1:13" x14ac:dyDescent="0.2">
      <c r="C15" s="47"/>
      <c r="D15" s="48"/>
      <c r="E15" s="46"/>
      <c r="F15" s="48"/>
      <c r="G15" s="68"/>
      <c r="H15" s="69"/>
      <c r="K15" s="53"/>
      <c r="M15" s="53"/>
    </row>
    <row r="16" spans="1:13" x14ac:dyDescent="0.2">
      <c r="A16" t="s">
        <v>235</v>
      </c>
      <c r="B16" s="46">
        <f>C16+D16</f>
        <v>10000</v>
      </c>
      <c r="C16" s="47">
        <v>5000</v>
      </c>
      <c r="D16" s="48">
        <v>5000</v>
      </c>
      <c r="F16" s="48">
        <v>0</v>
      </c>
      <c r="G16" s="68">
        <v>10050</v>
      </c>
      <c r="H16" s="69">
        <v>1500</v>
      </c>
    </row>
    <row r="17" spans="1:17" x14ac:dyDescent="0.2">
      <c r="A17" t="s">
        <v>236</v>
      </c>
      <c r="B17" s="46">
        <v>4000</v>
      </c>
      <c r="C17" s="47">
        <v>3000</v>
      </c>
      <c r="D17" s="48">
        <v>1000</v>
      </c>
      <c r="F17" s="48">
        <v>1000</v>
      </c>
      <c r="G17" s="68"/>
      <c r="H17" s="69"/>
    </row>
    <row r="18" spans="1:17" x14ac:dyDescent="0.2">
      <c r="A18" t="s">
        <v>237</v>
      </c>
      <c r="B18" s="46">
        <f>(B9*250)+(B10*100)</f>
        <v>3000</v>
      </c>
      <c r="C18" s="47">
        <v>0</v>
      </c>
      <c r="D18" s="48">
        <v>0</v>
      </c>
      <c r="F18" s="48">
        <v>500</v>
      </c>
      <c r="G18" s="68">
        <v>1300</v>
      </c>
      <c r="H18" s="69">
        <v>785</v>
      </c>
      <c r="I18" t="s">
        <v>238</v>
      </c>
    </row>
    <row r="19" spans="1:17" x14ac:dyDescent="0.2">
      <c r="A19" t="s">
        <v>239</v>
      </c>
      <c r="B19" s="46">
        <f>C19+D19</f>
        <v>46875</v>
      </c>
      <c r="C19" s="47">
        <f>C8*225</f>
        <v>39375</v>
      </c>
      <c r="D19" s="48">
        <f>D8*75</f>
        <v>7500</v>
      </c>
      <c r="F19" s="48">
        <v>7500</v>
      </c>
      <c r="G19" s="68">
        <v>0</v>
      </c>
      <c r="H19" s="69">
        <v>0</v>
      </c>
      <c r="I19" t="s">
        <v>240</v>
      </c>
    </row>
    <row r="20" spans="1:17" x14ac:dyDescent="0.2">
      <c r="A20" t="s">
        <v>241</v>
      </c>
      <c r="B20" s="46">
        <v>0</v>
      </c>
      <c r="C20" s="47">
        <v>0</v>
      </c>
      <c r="D20" s="48">
        <v>0</v>
      </c>
      <c r="F20" s="48">
        <v>0</v>
      </c>
      <c r="G20" s="68">
        <v>0</v>
      </c>
      <c r="H20" s="69">
        <v>1000</v>
      </c>
      <c r="I20" t="s">
        <v>242</v>
      </c>
    </row>
    <row r="21" spans="1:17" x14ac:dyDescent="0.2">
      <c r="A21" t="s">
        <v>243</v>
      </c>
      <c r="B21" s="46">
        <v>0</v>
      </c>
      <c r="C21" s="47">
        <v>0</v>
      </c>
      <c r="D21" s="48">
        <v>0</v>
      </c>
      <c r="F21" s="48">
        <v>0</v>
      </c>
      <c r="G21" s="68">
        <v>200</v>
      </c>
      <c r="H21" s="69"/>
      <c r="I21" t="s">
        <v>244</v>
      </c>
    </row>
    <row r="22" spans="1:17" x14ac:dyDescent="0.2">
      <c r="A22" t="s">
        <v>389</v>
      </c>
      <c r="C22" s="47"/>
      <c r="D22" s="48"/>
      <c r="F22" s="48">
        <f>-SUM(F16:F21)</f>
        <v>-9000</v>
      </c>
      <c r="G22" s="68"/>
      <c r="H22" s="69"/>
    </row>
    <row r="23" spans="1:17" x14ac:dyDescent="0.2">
      <c r="A23" s="70" t="s">
        <v>106</v>
      </c>
      <c r="B23" s="71">
        <f>SUM(B16:B21)</f>
        <v>63875</v>
      </c>
      <c r="C23" s="72">
        <f>SUM(C16:C21)</f>
        <v>47375</v>
      </c>
      <c r="D23" s="73">
        <f>SUM(D16:D21)</f>
        <v>13500</v>
      </c>
      <c r="F23" s="73">
        <v>0</v>
      </c>
      <c r="G23" s="74">
        <f>SUM(G16:G21)</f>
        <v>11550</v>
      </c>
      <c r="H23" s="74">
        <f>SUM(H16:H20)</f>
        <v>3285</v>
      </c>
      <c r="I23" s="70"/>
      <c r="J23" s="70"/>
      <c r="K23" s="70"/>
    </row>
    <row r="24" spans="1:17" x14ac:dyDescent="0.2">
      <c r="C24" s="47"/>
      <c r="D24" s="48"/>
      <c r="E24" s="46"/>
      <c r="F24" s="48"/>
      <c r="G24" s="68"/>
      <c r="H24" s="69"/>
      <c r="M24" t="s">
        <v>129</v>
      </c>
      <c r="O24" t="s">
        <v>245</v>
      </c>
      <c r="P24" t="s">
        <v>246</v>
      </c>
      <c r="Q24" t="s">
        <v>247</v>
      </c>
    </row>
    <row r="25" spans="1:17" x14ac:dyDescent="0.2">
      <c r="A25" s="70" t="s">
        <v>248</v>
      </c>
      <c r="B25" s="71"/>
      <c r="C25" s="72"/>
      <c r="D25" s="73"/>
      <c r="E25" s="71"/>
      <c r="F25" s="73"/>
      <c r="G25" s="74"/>
      <c r="H25" s="74"/>
      <c r="I25" s="70"/>
      <c r="J25" s="70"/>
      <c r="K25" s="70"/>
      <c r="L25" t="s">
        <v>249</v>
      </c>
      <c r="M25" s="10">
        <f>B40</f>
        <v>30000</v>
      </c>
      <c r="N25" s="3">
        <f>J40</f>
        <v>85.714285714285708</v>
      </c>
      <c r="O25" s="10">
        <f>N25*C8</f>
        <v>14999.999999999998</v>
      </c>
      <c r="P25" s="10">
        <f>N25*D8</f>
        <v>8571.4285714285706</v>
      </c>
      <c r="Q25" s="10">
        <f>N25*(B12-(C8+D8))</f>
        <v>6428.5714285714284</v>
      </c>
    </row>
    <row r="26" spans="1:17" x14ac:dyDescent="0.2">
      <c r="C26" s="47"/>
      <c r="D26" s="48"/>
      <c r="E26" s="46"/>
      <c r="F26" s="48"/>
      <c r="G26" s="68"/>
      <c r="H26" s="69"/>
      <c r="L26" t="s">
        <v>247</v>
      </c>
      <c r="M26" s="10">
        <f>Q25</f>
        <v>6428.5714285714284</v>
      </c>
      <c r="O26" s="10">
        <f>Q25*(C8/B8)</f>
        <v>3879.3103448275861</v>
      </c>
      <c r="P26" s="10">
        <f>Q25*(D8/B8)</f>
        <v>2216.7487684729067</v>
      </c>
    </row>
    <row r="27" spans="1:17" x14ac:dyDescent="0.2">
      <c r="A27" s="75" t="s">
        <v>250</v>
      </c>
      <c r="B27" s="76"/>
      <c r="C27" s="47"/>
      <c r="D27" s="48"/>
      <c r="E27" s="46"/>
      <c r="F27" s="48"/>
      <c r="G27" s="68"/>
      <c r="H27" s="69"/>
      <c r="L27" t="s">
        <v>251</v>
      </c>
      <c r="O27" s="10">
        <f>SUM(O25:O26)</f>
        <v>18879.310344827583</v>
      </c>
      <c r="P27" s="10">
        <f>SUM(P25:P26)</f>
        <v>10788.177339901478</v>
      </c>
      <c r="Q27" s="10"/>
    </row>
    <row r="28" spans="1:17" x14ac:dyDescent="0.2">
      <c r="A28" s="77" t="s">
        <v>252</v>
      </c>
      <c r="B28" s="78">
        <v>0</v>
      </c>
      <c r="C28" s="79">
        <v>0</v>
      </c>
      <c r="D28" s="80">
        <v>0</v>
      </c>
      <c r="E28" s="78"/>
      <c r="F28" s="80"/>
      <c r="G28" s="68">
        <v>0</v>
      </c>
      <c r="H28" s="81">
        <v>0</v>
      </c>
      <c r="I28" s="77" t="s">
        <v>253</v>
      </c>
      <c r="J28" s="77"/>
      <c r="K28" s="77"/>
    </row>
    <row r="29" spans="1:17" x14ac:dyDescent="0.2">
      <c r="A29" s="77" t="s">
        <v>254</v>
      </c>
      <c r="B29" s="78">
        <v>0</v>
      </c>
      <c r="C29" s="79">
        <v>0</v>
      </c>
      <c r="D29" s="80">
        <v>0</v>
      </c>
      <c r="E29" s="78"/>
      <c r="F29" s="80"/>
      <c r="G29" s="68">
        <v>5247.5</v>
      </c>
      <c r="H29" s="81">
        <v>0</v>
      </c>
      <c r="I29" s="77" t="s">
        <v>255</v>
      </c>
      <c r="J29" s="77"/>
      <c r="K29" s="77"/>
    </row>
    <row r="30" spans="1:17" x14ac:dyDescent="0.2">
      <c r="A30" s="77" t="s">
        <v>256</v>
      </c>
      <c r="B30" s="78">
        <v>0</v>
      </c>
      <c r="C30" s="79">
        <v>0</v>
      </c>
      <c r="D30" s="80">
        <v>0</v>
      </c>
      <c r="E30" s="78"/>
      <c r="F30" s="80"/>
      <c r="G30" s="68">
        <v>0</v>
      </c>
      <c r="H30" s="81">
        <v>0</v>
      </c>
      <c r="I30" s="82" t="s">
        <v>257</v>
      </c>
      <c r="J30" s="77"/>
      <c r="K30" s="77"/>
    </row>
    <row r="31" spans="1:17" x14ac:dyDescent="0.2">
      <c r="A31" s="77" t="s">
        <v>258</v>
      </c>
      <c r="B31" s="78">
        <v>0</v>
      </c>
      <c r="C31" s="79">
        <v>0</v>
      </c>
      <c r="D31" s="80">
        <v>0</v>
      </c>
      <c r="E31" s="78"/>
      <c r="F31" s="80"/>
      <c r="G31" s="68">
        <v>531.57000000000005</v>
      </c>
      <c r="H31" s="81">
        <v>0</v>
      </c>
      <c r="I31" s="82"/>
      <c r="J31" s="77"/>
      <c r="K31" s="77"/>
    </row>
    <row r="32" spans="1:17" x14ac:dyDescent="0.2">
      <c r="A32" s="75" t="s">
        <v>259</v>
      </c>
      <c r="B32" s="78">
        <f>SUM(B27:B30)</f>
        <v>0</v>
      </c>
      <c r="C32" s="79">
        <f>SUM(C27:C30)</f>
        <v>0</v>
      </c>
      <c r="D32" s="80">
        <f>SUM(D27:D30)</f>
        <v>0</v>
      </c>
      <c r="E32" s="78"/>
      <c r="F32" s="80"/>
      <c r="G32" s="68">
        <f>SUM(G28:G31)</f>
        <v>5779.07</v>
      </c>
      <c r="H32" s="81">
        <f>SUM(H27:H31)</f>
        <v>0</v>
      </c>
      <c r="I32" s="77"/>
      <c r="J32" s="77"/>
      <c r="K32" s="77"/>
    </row>
    <row r="33" spans="1:16" x14ac:dyDescent="0.2">
      <c r="C33" s="47"/>
      <c r="D33" s="48"/>
      <c r="E33" s="46"/>
      <c r="F33" s="48"/>
      <c r="G33" s="68"/>
      <c r="H33" s="69"/>
    </row>
    <row r="34" spans="1:16" x14ac:dyDescent="0.2">
      <c r="A34" s="75" t="s">
        <v>260</v>
      </c>
      <c r="B34" s="76"/>
      <c r="C34" s="47"/>
      <c r="D34" s="48"/>
      <c r="E34" s="46"/>
      <c r="F34" s="48"/>
      <c r="G34" s="68"/>
      <c r="H34" s="69"/>
    </row>
    <row r="35" spans="1:16" x14ac:dyDescent="0.2">
      <c r="A35" t="s">
        <v>261</v>
      </c>
      <c r="C35" s="47"/>
      <c r="D35" s="48"/>
      <c r="E35" s="46"/>
      <c r="F35" s="48"/>
      <c r="G35" s="68">
        <v>1225.6500000000001</v>
      </c>
      <c r="H35" s="69">
        <v>1020</v>
      </c>
      <c r="I35" t="s">
        <v>262</v>
      </c>
    </row>
    <row r="36" spans="1:16" x14ac:dyDescent="0.2">
      <c r="A36" t="s">
        <v>252</v>
      </c>
      <c r="C36" s="47"/>
      <c r="D36" s="48"/>
      <c r="E36" s="46"/>
      <c r="F36" s="48"/>
      <c r="G36" s="68">
        <v>587</v>
      </c>
      <c r="H36" s="69">
        <v>1500</v>
      </c>
      <c r="I36" t="s">
        <v>263</v>
      </c>
    </row>
    <row r="37" spans="1:16" x14ac:dyDescent="0.2">
      <c r="A37" t="s">
        <v>264</v>
      </c>
      <c r="C37" s="47"/>
      <c r="D37" s="48"/>
      <c r="E37" s="46"/>
      <c r="F37" s="48"/>
      <c r="G37" s="68">
        <v>1684.84</v>
      </c>
      <c r="H37" s="69">
        <v>2700</v>
      </c>
      <c r="I37" t="s">
        <v>265</v>
      </c>
    </row>
    <row r="38" spans="1:16" x14ac:dyDescent="0.2">
      <c r="A38" t="s">
        <v>266</v>
      </c>
      <c r="C38" s="47"/>
      <c r="D38" s="48"/>
      <c r="E38" s="46"/>
      <c r="F38" s="48"/>
      <c r="G38" s="68">
        <v>307.75</v>
      </c>
      <c r="H38" s="69">
        <v>0</v>
      </c>
      <c r="I38" t="s">
        <v>267</v>
      </c>
      <c r="K38" s="10"/>
    </row>
    <row r="39" spans="1:16" x14ac:dyDescent="0.2">
      <c r="A39" t="s">
        <v>268</v>
      </c>
      <c r="C39" s="47"/>
      <c r="D39" s="48"/>
      <c r="E39" s="46"/>
      <c r="F39" s="48"/>
      <c r="G39" s="68">
        <v>1684.84</v>
      </c>
      <c r="H39" s="69"/>
      <c r="I39" t="s">
        <v>269</v>
      </c>
    </row>
    <row r="40" spans="1:16" x14ac:dyDescent="0.2">
      <c r="A40" s="75" t="s">
        <v>259</v>
      </c>
      <c r="B40" s="83">
        <v>30000</v>
      </c>
      <c r="C40" s="47">
        <f>O27</f>
        <v>18879.310344827583</v>
      </c>
      <c r="D40" s="48">
        <f>P27</f>
        <v>10788.177339901478</v>
      </c>
      <c r="E40" s="46"/>
      <c r="F40" s="48"/>
      <c r="G40" s="68">
        <f>SUM(G35:G39)</f>
        <v>5490.08</v>
      </c>
      <c r="H40" s="69">
        <f>SUM(H35:H38)</f>
        <v>5220</v>
      </c>
      <c r="I40" t="s">
        <v>270</v>
      </c>
      <c r="J40" s="3">
        <f>B40/B12</f>
        <v>85.714285714285708</v>
      </c>
    </row>
    <row r="41" spans="1:16" x14ac:dyDescent="0.2">
      <c r="A41" s="75"/>
      <c r="B41" s="76"/>
      <c r="C41" s="47"/>
      <c r="D41" s="48"/>
      <c r="E41" s="46"/>
      <c r="F41" s="48"/>
      <c r="G41" s="68"/>
      <c r="H41" s="69"/>
      <c r="P41" s="10"/>
    </row>
    <row r="42" spans="1:16" x14ac:dyDescent="0.2">
      <c r="A42" s="75" t="s">
        <v>271</v>
      </c>
      <c r="B42" s="76"/>
      <c r="C42" s="47"/>
      <c r="D42" s="48"/>
      <c r="E42" s="46"/>
      <c r="F42" s="48"/>
      <c r="G42" s="68"/>
      <c r="H42" s="69"/>
    </row>
    <row r="43" spans="1:16" x14ac:dyDescent="0.2">
      <c r="A43" t="s">
        <v>272</v>
      </c>
      <c r="B43" s="46">
        <v>4000</v>
      </c>
      <c r="C43" s="47">
        <v>1500</v>
      </c>
      <c r="D43" s="48">
        <v>2500</v>
      </c>
      <c r="E43" s="46"/>
      <c r="F43" s="48"/>
      <c r="G43" s="68">
        <v>4079</v>
      </c>
      <c r="H43" s="69">
        <v>1500</v>
      </c>
      <c r="I43" t="s">
        <v>273</v>
      </c>
    </row>
    <row r="44" spans="1:16" x14ac:dyDescent="0.2">
      <c r="A44" t="s">
        <v>274</v>
      </c>
      <c r="B44" s="46">
        <v>1500</v>
      </c>
      <c r="C44" s="47">
        <v>1500</v>
      </c>
      <c r="D44" s="48">
        <v>0</v>
      </c>
      <c r="E44" s="46"/>
      <c r="F44" s="48">
        <v>0</v>
      </c>
      <c r="G44" s="68">
        <v>1101</v>
      </c>
      <c r="H44" s="69">
        <v>1200</v>
      </c>
      <c r="I44" t="s">
        <v>275</v>
      </c>
    </row>
    <row r="45" spans="1:16" x14ac:dyDescent="0.2">
      <c r="A45" t="s">
        <v>276</v>
      </c>
      <c r="B45" s="46">
        <v>2250</v>
      </c>
      <c r="C45" s="47">
        <v>1500</v>
      </c>
      <c r="D45" s="48">
        <v>750</v>
      </c>
      <c r="E45" s="46"/>
      <c r="F45" s="48"/>
      <c r="G45" s="68">
        <v>0</v>
      </c>
      <c r="H45" s="69">
        <v>400</v>
      </c>
      <c r="N45" s="10"/>
    </row>
    <row r="46" spans="1:16" x14ac:dyDescent="0.2">
      <c r="A46" s="75" t="s">
        <v>259</v>
      </c>
      <c r="B46" s="46">
        <f>SUM(B43:B45)</f>
        <v>7750</v>
      </c>
      <c r="C46" s="47">
        <f>SUM(C43:C45)</f>
        <v>4500</v>
      </c>
      <c r="D46" s="48">
        <f>SUM(D43:D45)</f>
        <v>3250</v>
      </c>
      <c r="E46" s="46"/>
      <c r="F46" s="48"/>
      <c r="G46" s="68">
        <f>SUM(G43:G45)</f>
        <v>5180</v>
      </c>
      <c r="H46" s="69">
        <f>SUM(H43:H45)</f>
        <v>3100</v>
      </c>
    </row>
    <row r="47" spans="1:16" x14ac:dyDescent="0.2">
      <c r="C47" s="47"/>
      <c r="D47" s="48"/>
      <c r="E47" s="46"/>
      <c r="F47" s="48"/>
      <c r="G47" s="68"/>
      <c r="H47" s="69"/>
    </row>
    <row r="48" spans="1:16" x14ac:dyDescent="0.2">
      <c r="A48" s="75" t="s">
        <v>277</v>
      </c>
      <c r="B48" s="76"/>
      <c r="C48" s="47"/>
      <c r="D48" s="48"/>
      <c r="E48" s="46"/>
      <c r="F48" s="48"/>
      <c r="G48" s="68"/>
      <c r="H48" s="69"/>
    </row>
    <row r="49" spans="1:13" x14ac:dyDescent="0.2">
      <c r="A49" s="77" t="s">
        <v>278</v>
      </c>
      <c r="B49" s="78">
        <v>600</v>
      </c>
      <c r="C49" s="47">
        <v>0</v>
      </c>
      <c r="D49" s="48">
        <v>600</v>
      </c>
      <c r="E49" s="46"/>
      <c r="F49" s="48">
        <v>0</v>
      </c>
      <c r="G49" s="68">
        <v>600</v>
      </c>
      <c r="H49" s="69">
        <v>0</v>
      </c>
      <c r="M49" s="10"/>
    </row>
    <row r="50" spans="1:13" x14ac:dyDescent="0.2">
      <c r="A50" s="77" t="s">
        <v>279</v>
      </c>
      <c r="B50" s="78">
        <v>700</v>
      </c>
      <c r="C50" s="47">
        <v>350</v>
      </c>
      <c r="D50" s="48">
        <v>350</v>
      </c>
      <c r="E50" s="46"/>
      <c r="F50" s="48"/>
      <c r="G50" s="68">
        <v>649</v>
      </c>
      <c r="H50" s="69">
        <v>0</v>
      </c>
      <c r="I50" t="s">
        <v>280</v>
      </c>
    </row>
    <row r="51" spans="1:13" x14ac:dyDescent="0.2">
      <c r="A51" t="s">
        <v>281</v>
      </c>
      <c r="B51" s="46">
        <v>200</v>
      </c>
      <c r="C51" s="47">
        <v>200</v>
      </c>
      <c r="D51" s="48">
        <v>200</v>
      </c>
      <c r="E51" s="46"/>
      <c r="F51" s="48"/>
      <c r="G51" s="68">
        <v>271.04000000000002</v>
      </c>
      <c r="H51" s="69">
        <v>300</v>
      </c>
      <c r="I51" t="s">
        <v>282</v>
      </c>
    </row>
    <row r="52" spans="1:13" x14ac:dyDescent="0.2">
      <c r="A52" t="s">
        <v>283</v>
      </c>
      <c r="B52" s="46">
        <v>0</v>
      </c>
      <c r="C52" s="47">
        <v>100</v>
      </c>
      <c r="D52" s="48">
        <v>100</v>
      </c>
      <c r="E52" s="46"/>
      <c r="F52" s="48"/>
      <c r="G52" s="68">
        <v>247</v>
      </c>
      <c r="H52" s="69"/>
    </row>
    <row r="53" spans="1:13" x14ac:dyDescent="0.2">
      <c r="A53" t="s">
        <v>284</v>
      </c>
      <c r="B53" s="46">
        <v>0</v>
      </c>
      <c r="C53" s="47">
        <v>0</v>
      </c>
      <c r="D53" s="48">
        <v>0</v>
      </c>
      <c r="E53" s="46"/>
      <c r="F53" s="48"/>
      <c r="G53" s="68">
        <v>20</v>
      </c>
      <c r="H53" s="69">
        <v>100</v>
      </c>
      <c r="I53" t="s">
        <v>285</v>
      </c>
    </row>
    <row r="54" spans="1:13" s="8" customFormat="1" x14ac:dyDescent="0.2">
      <c r="A54" s="8" t="s">
        <v>286</v>
      </c>
      <c r="B54" s="84">
        <v>8000</v>
      </c>
      <c r="C54" s="85">
        <v>5000</v>
      </c>
      <c r="D54" s="86">
        <v>3000</v>
      </c>
      <c r="E54" s="84"/>
      <c r="F54" s="86"/>
      <c r="G54" s="87">
        <v>96</v>
      </c>
      <c r="H54" s="87">
        <v>1035</v>
      </c>
      <c r="I54" s="8" t="s">
        <v>287</v>
      </c>
    </row>
    <row r="55" spans="1:13" x14ac:dyDescent="0.2">
      <c r="A55" s="75" t="s">
        <v>259</v>
      </c>
      <c r="B55" s="83">
        <f>SUM(B49:B54)</f>
        <v>9500</v>
      </c>
      <c r="C55" s="47">
        <f>SUM(C49:C54)</f>
        <v>5650</v>
      </c>
      <c r="D55" s="48">
        <f>SUM(D49:D54)</f>
        <v>4250</v>
      </c>
      <c r="E55" s="46"/>
      <c r="F55" s="48"/>
      <c r="G55" s="68">
        <f>SUM(G49:G54)</f>
        <v>1883.04</v>
      </c>
      <c r="H55" s="69">
        <f>SUM(H51:H54)</f>
        <v>1435</v>
      </c>
    </row>
    <row r="56" spans="1:13" x14ac:dyDescent="0.2">
      <c r="C56" s="47"/>
      <c r="D56" s="48"/>
      <c r="E56" s="46"/>
      <c r="F56" s="48"/>
      <c r="G56" s="68"/>
      <c r="H56" s="69"/>
    </row>
    <row r="57" spans="1:13" x14ac:dyDescent="0.2">
      <c r="A57" s="70" t="s">
        <v>288</v>
      </c>
      <c r="B57" s="71">
        <f>B32+B40+B46+B55</f>
        <v>47250</v>
      </c>
      <c r="C57" s="72">
        <f>C32+C40+C46+C55</f>
        <v>29029.310344827583</v>
      </c>
      <c r="D57" s="73">
        <f>D32+D40+D46+D55</f>
        <v>18288.177339901478</v>
      </c>
      <c r="E57" s="71"/>
      <c r="F57" s="73">
        <v>18000</v>
      </c>
      <c r="G57" s="74">
        <f>G32+G40+G46+G55</f>
        <v>18332.190000000002</v>
      </c>
      <c r="H57" s="74">
        <f>H32+H40+H46+H55</f>
        <v>9755</v>
      </c>
      <c r="I57" s="70"/>
      <c r="J57" s="70"/>
      <c r="K57" s="70"/>
    </row>
    <row r="58" spans="1:13" x14ac:dyDescent="0.2">
      <c r="C58" s="47"/>
      <c r="D58" s="48"/>
      <c r="E58" s="46"/>
      <c r="F58" s="48"/>
      <c r="G58" s="68"/>
      <c r="H58" s="69"/>
    </row>
    <row r="59" spans="1:13" x14ac:dyDescent="0.2">
      <c r="A59" s="77" t="s">
        <v>116</v>
      </c>
      <c r="B59" s="78">
        <f>B23-B57</f>
        <v>16625</v>
      </c>
      <c r="C59" s="79">
        <f>C23-C57</f>
        <v>18345.689655172417</v>
      </c>
      <c r="D59" s="80">
        <f>D23-D57</f>
        <v>-4788.1773399014783</v>
      </c>
      <c r="E59" s="78"/>
      <c r="F59" s="80">
        <f t="shared" ref="F59" si="0">F23-F57</f>
        <v>-18000</v>
      </c>
      <c r="G59" s="68">
        <f>G23-G57</f>
        <v>-6782.1900000000023</v>
      </c>
      <c r="H59" s="81">
        <f>H23-H57</f>
        <v>-6470</v>
      </c>
      <c r="I59" s="77"/>
      <c r="J59" s="77"/>
      <c r="K59" s="77"/>
    </row>
    <row r="60" spans="1:13" x14ac:dyDescent="0.2">
      <c r="C60" s="47">
        <f>B18/2</f>
        <v>1500</v>
      </c>
      <c r="D60" s="48">
        <f>B18/2</f>
        <v>1500</v>
      </c>
      <c r="E60" s="46"/>
      <c r="F60" s="48">
        <v>5000</v>
      </c>
      <c r="G60" s="68"/>
      <c r="H60" s="69"/>
      <c r="I60" t="s">
        <v>388</v>
      </c>
    </row>
    <row r="61" spans="1:13" x14ac:dyDescent="0.2">
      <c r="A61" t="s">
        <v>289</v>
      </c>
      <c r="C61" s="47">
        <f>SUM(C59:C60)</f>
        <v>19845.689655172417</v>
      </c>
      <c r="D61" s="48">
        <f>SUM(D59:D60)</f>
        <v>-3288.1773399014783</v>
      </c>
      <c r="E61" s="46">
        <f t="shared" ref="E61:F61" si="1">SUM(E59:E60)</f>
        <v>0</v>
      </c>
      <c r="F61" s="48">
        <f t="shared" si="1"/>
        <v>-13000</v>
      </c>
      <c r="G61" s="105">
        <f t="shared" ref="G61" si="2">SUM(G59:G60)</f>
        <v>-6782.1900000000023</v>
      </c>
      <c r="H61" s="105">
        <f t="shared" ref="H61" si="3">SUM(H59:H60)</f>
        <v>-6470</v>
      </c>
    </row>
    <row r="62" spans="1:13" s="53" customFormat="1" x14ac:dyDescent="0.2">
      <c r="B62" s="50"/>
      <c r="G62" s="113"/>
      <c r="M62" s="51" t="s">
        <v>290</v>
      </c>
    </row>
    <row r="63" spans="1:13" s="53" customFormat="1" x14ac:dyDescent="0.2">
      <c r="B63" s="50"/>
      <c r="G63" s="113"/>
      <c r="M63" s="51"/>
    </row>
    <row r="64" spans="1:13" s="53" customFormat="1" x14ac:dyDescent="0.2">
      <c r="B64" s="50"/>
      <c r="G64" s="113"/>
      <c r="M64" s="114" t="s">
        <v>291</v>
      </c>
    </row>
    <row r="65" spans="1:13" x14ac:dyDescent="0.2">
      <c r="B65"/>
      <c r="C65"/>
      <c r="D65"/>
      <c r="E65" s="53"/>
      <c r="F65"/>
      <c r="G65"/>
      <c r="H65"/>
      <c r="M65" s="77" t="s">
        <v>292</v>
      </c>
    </row>
    <row r="66" spans="1:13" x14ac:dyDescent="0.2">
      <c r="B66"/>
      <c r="C66"/>
      <c r="D66"/>
      <c r="E66" s="53"/>
      <c r="F66"/>
      <c r="G66"/>
      <c r="H66"/>
      <c r="M66" s="77" t="s">
        <v>293</v>
      </c>
    </row>
    <row r="67" spans="1:13" x14ac:dyDescent="0.2">
      <c r="B67"/>
      <c r="C67"/>
      <c r="D67"/>
      <c r="E67" s="53"/>
      <c r="F67"/>
      <c r="G67"/>
      <c r="H67"/>
      <c r="M67" s="77" t="s">
        <v>294</v>
      </c>
    </row>
    <row r="68" spans="1:13" x14ac:dyDescent="0.2">
      <c r="B68"/>
      <c r="C68"/>
      <c r="D68"/>
      <c r="E68" s="53"/>
      <c r="F68"/>
      <c r="G68"/>
      <c r="H68"/>
      <c r="M68" s="77" t="s">
        <v>295</v>
      </c>
    </row>
    <row r="69" spans="1:13" x14ac:dyDescent="0.2">
      <c r="B69"/>
      <c r="C69"/>
      <c r="D69"/>
      <c r="E69" s="53"/>
      <c r="F69"/>
      <c r="G69"/>
      <c r="H69"/>
      <c r="M69" s="77"/>
    </row>
    <row r="70" spans="1:13" x14ac:dyDescent="0.2">
      <c r="B70"/>
      <c r="C70"/>
      <c r="D70"/>
      <c r="E70" s="53"/>
      <c r="F70"/>
      <c r="G70"/>
      <c r="H70"/>
      <c r="M70" s="77" t="s">
        <v>296</v>
      </c>
    </row>
    <row r="71" spans="1:13" x14ac:dyDescent="0.2">
      <c r="B71"/>
      <c r="C71"/>
      <c r="D71"/>
      <c r="E71" s="53"/>
      <c r="F71"/>
      <c r="G71"/>
      <c r="H71"/>
      <c r="M71" s="77" t="s">
        <v>297</v>
      </c>
    </row>
    <row r="72" spans="1:13" x14ac:dyDescent="0.2">
      <c r="B72"/>
      <c r="C72"/>
      <c r="D72"/>
      <c r="E72" s="53"/>
      <c r="F72"/>
      <c r="G72"/>
      <c r="H72"/>
      <c r="M72" t="s">
        <v>298</v>
      </c>
    </row>
    <row r="73" spans="1:13" x14ac:dyDescent="0.2">
      <c r="B73"/>
      <c r="C73"/>
      <c r="D73"/>
      <c r="E73" s="53"/>
      <c r="F73"/>
      <c r="G73"/>
      <c r="H73"/>
      <c r="M73" t="s">
        <v>299</v>
      </c>
    </row>
    <row r="74" spans="1:13" x14ac:dyDescent="0.2">
      <c r="B74"/>
      <c r="C74"/>
      <c r="D74"/>
      <c r="E74" s="53"/>
      <c r="F74"/>
      <c r="G74"/>
      <c r="H74"/>
      <c r="M74" t="s">
        <v>300</v>
      </c>
    </row>
    <row r="75" spans="1:13" x14ac:dyDescent="0.2">
      <c r="B75"/>
      <c r="C75"/>
      <c r="D75"/>
      <c r="E75" s="53"/>
      <c r="F75"/>
      <c r="G75"/>
      <c r="H75"/>
      <c r="M75" t="s">
        <v>301</v>
      </c>
    </row>
    <row r="76" spans="1:13" x14ac:dyDescent="0.2">
      <c r="A76" s="53"/>
      <c r="B76" s="50"/>
      <c r="C76" s="53"/>
      <c r="D76" s="53"/>
      <c r="E76" s="53"/>
      <c r="F76" s="53"/>
      <c r="G76" s="113"/>
      <c r="H76" s="53"/>
      <c r="I76" s="53"/>
      <c r="J76" s="53"/>
    </row>
    <row r="77" spans="1:13" x14ac:dyDescent="0.2">
      <c r="A77" s="53"/>
      <c r="B77" s="50"/>
      <c r="C77" s="53"/>
      <c r="D77" s="53"/>
      <c r="E77" s="53"/>
      <c r="F77" s="53"/>
      <c r="G77" s="113"/>
      <c r="H77" s="53"/>
      <c r="I77" s="53"/>
      <c r="J77" s="53"/>
    </row>
    <row r="78" spans="1:13" x14ac:dyDescent="0.2">
      <c r="A78" s="53"/>
      <c r="B78" s="50"/>
      <c r="C78" s="53"/>
      <c r="D78" s="53"/>
      <c r="E78" s="53"/>
      <c r="F78" s="53"/>
      <c r="G78" s="113"/>
      <c r="H78" s="53"/>
      <c r="I78" s="53"/>
      <c r="J78" s="53"/>
    </row>
    <row r="79" spans="1:13" x14ac:dyDescent="0.2">
      <c r="A79" s="53"/>
      <c r="B79" s="50"/>
      <c r="C79" s="53"/>
      <c r="D79" s="53"/>
      <c r="E79" s="53"/>
      <c r="F79" s="53"/>
      <c r="G79" s="113"/>
      <c r="H79" s="53"/>
      <c r="I79" s="53"/>
      <c r="J79" s="53"/>
    </row>
    <row r="80" spans="1:13" x14ac:dyDescent="0.2">
      <c r="A80" s="53"/>
      <c r="B80" s="50"/>
      <c r="C80" s="53"/>
      <c r="D80" s="53"/>
      <c r="E80" s="53"/>
      <c r="F80" s="53"/>
      <c r="G80" s="113"/>
      <c r="H80" s="53"/>
      <c r="I80" s="53"/>
      <c r="J80" s="53"/>
    </row>
    <row r="81" spans="1:10" x14ac:dyDescent="0.2">
      <c r="A81" s="53"/>
      <c r="B81" s="50"/>
      <c r="C81" s="53"/>
      <c r="D81" s="53"/>
      <c r="E81" s="53"/>
      <c r="F81" s="53"/>
      <c r="G81" s="113"/>
      <c r="H81" s="53"/>
      <c r="I81" s="53"/>
      <c r="J81" s="53"/>
    </row>
    <row r="82" spans="1:10" x14ac:dyDescent="0.2">
      <c r="A82" s="53"/>
      <c r="B82" s="50"/>
      <c r="C82" s="53"/>
      <c r="D82" s="53"/>
      <c r="E82" s="53"/>
      <c r="F82" s="53"/>
      <c r="G82" s="113"/>
      <c r="H82" s="53"/>
      <c r="I82" s="53"/>
      <c r="J82" s="53"/>
    </row>
    <row r="83" spans="1:10" x14ac:dyDescent="0.2">
      <c r="A83" s="53"/>
      <c r="B83" s="50"/>
      <c r="C83" s="53"/>
      <c r="D83" s="53"/>
      <c r="E83" s="53"/>
      <c r="F83" s="53"/>
      <c r="G83" s="113"/>
      <c r="H83" s="53"/>
      <c r="I83" s="53"/>
      <c r="J83" s="53"/>
    </row>
    <row r="84" spans="1:10" x14ac:dyDescent="0.2">
      <c r="A84" s="53"/>
      <c r="B84" s="50"/>
      <c r="C84" s="53"/>
      <c r="D84" s="53"/>
      <c r="E84" s="53"/>
      <c r="F84" s="53"/>
      <c r="G84" s="113"/>
      <c r="H84" s="53"/>
      <c r="I84" s="53"/>
      <c r="J84" s="53"/>
    </row>
    <row r="85" spans="1:10" x14ac:dyDescent="0.2">
      <c r="A85" s="53"/>
      <c r="B85" s="50"/>
      <c r="C85" s="53"/>
      <c r="D85" s="53"/>
      <c r="E85" s="53"/>
      <c r="F85" s="53"/>
      <c r="G85" s="113"/>
      <c r="H85" s="53"/>
      <c r="I85" s="53"/>
      <c r="J85" s="53"/>
    </row>
    <row r="86" spans="1:10" x14ac:dyDescent="0.2">
      <c r="A86" s="53"/>
      <c r="B86" s="50"/>
      <c r="C86" s="53"/>
      <c r="D86" s="53"/>
      <c r="E86" s="53"/>
      <c r="F86" s="53"/>
      <c r="G86" s="113"/>
      <c r="H86" s="53"/>
      <c r="I86" s="53"/>
      <c r="J86" s="53"/>
    </row>
    <row r="87" spans="1:10" x14ac:dyDescent="0.2">
      <c r="A87" s="53"/>
      <c r="B87" s="50"/>
      <c r="C87" s="53"/>
      <c r="D87" s="53"/>
      <c r="E87" s="53"/>
      <c r="F87" s="53"/>
      <c r="G87" s="113"/>
      <c r="H87" s="53"/>
      <c r="I87" s="53"/>
      <c r="J87" s="53"/>
    </row>
    <row r="88" spans="1:10" x14ac:dyDescent="0.2">
      <c r="A88" s="53"/>
      <c r="B88" s="50"/>
      <c r="C88" s="53"/>
      <c r="D88" s="53"/>
      <c r="E88" s="53"/>
      <c r="F88" s="53"/>
      <c r="G88" s="113"/>
      <c r="H88" s="53"/>
      <c r="I88" s="53"/>
      <c r="J88" s="53"/>
    </row>
    <row r="89" spans="1:10" x14ac:dyDescent="0.2">
      <c r="A89" s="53"/>
      <c r="B89" s="50"/>
      <c r="C89" s="53"/>
      <c r="D89" s="53"/>
      <c r="E89" s="53"/>
      <c r="F89" s="53"/>
      <c r="G89" s="113"/>
      <c r="H89" s="53"/>
      <c r="I89" s="53"/>
      <c r="J89" s="53"/>
    </row>
    <row r="90" spans="1:10" x14ac:dyDescent="0.2">
      <c r="A90" s="53"/>
      <c r="B90" s="50"/>
      <c r="C90" s="53"/>
      <c r="D90" s="53"/>
      <c r="E90" s="53"/>
      <c r="F90" s="53"/>
      <c r="G90" s="113"/>
      <c r="H90" s="53"/>
      <c r="I90" s="53"/>
      <c r="J90" s="53"/>
    </row>
    <row r="91" spans="1:10" x14ac:dyDescent="0.2">
      <c r="A91" s="53"/>
      <c r="B91" s="50"/>
      <c r="C91" s="53"/>
      <c r="D91" s="53"/>
      <c r="E91" s="53"/>
      <c r="F91" s="53"/>
      <c r="G91" s="113"/>
      <c r="H91" s="53"/>
      <c r="I91" s="53"/>
      <c r="J91" s="53"/>
    </row>
    <row r="92" spans="1:10" x14ac:dyDescent="0.2">
      <c r="A92" s="53"/>
      <c r="B92" s="50"/>
      <c r="C92" s="53"/>
      <c r="D92" s="53"/>
      <c r="E92" s="53"/>
      <c r="F92" s="53"/>
      <c r="G92" s="113"/>
      <c r="H92" s="53"/>
      <c r="I92" s="53"/>
      <c r="J92" s="53"/>
    </row>
    <row r="93" spans="1:10" x14ac:dyDescent="0.2">
      <c r="A93" s="53"/>
      <c r="B93" s="50"/>
      <c r="C93" s="53"/>
      <c r="D93" s="53"/>
      <c r="E93" s="53"/>
      <c r="F93" s="53"/>
      <c r="G93" s="113"/>
      <c r="H93" s="53"/>
      <c r="I93" s="53"/>
      <c r="J93" s="53"/>
    </row>
    <row r="94" spans="1:10" x14ac:dyDescent="0.2">
      <c r="A94" s="53"/>
      <c r="B94" s="50"/>
      <c r="C94" s="53"/>
      <c r="D94" s="53"/>
      <c r="E94" s="53"/>
      <c r="F94" s="53"/>
      <c r="G94" s="113"/>
      <c r="H94" s="53"/>
      <c r="I94" s="53"/>
      <c r="J94" s="53"/>
    </row>
    <row r="95" spans="1:10" x14ac:dyDescent="0.2">
      <c r="A95" s="53"/>
      <c r="B95" s="50"/>
      <c r="C95" s="53"/>
      <c r="D95" s="53"/>
      <c r="E95" s="53"/>
      <c r="F95" s="53"/>
      <c r="G95" s="113"/>
      <c r="H95" s="53"/>
      <c r="I95" s="53"/>
      <c r="J95" s="53"/>
    </row>
    <row r="96" spans="1:10" x14ac:dyDescent="0.2">
      <c r="A96" s="53"/>
      <c r="B96" s="50"/>
      <c r="C96" s="53"/>
      <c r="D96" s="53"/>
      <c r="E96" s="53"/>
      <c r="F96" s="53"/>
      <c r="G96" s="113"/>
      <c r="H96" s="53"/>
      <c r="I96" s="53"/>
      <c r="J96" s="53"/>
    </row>
    <row r="97" spans="1:10" x14ac:dyDescent="0.2">
      <c r="A97" s="53"/>
      <c r="B97" s="50"/>
      <c r="C97" s="53"/>
      <c r="D97" s="53"/>
      <c r="E97" s="53"/>
      <c r="F97" s="53"/>
      <c r="G97" s="113"/>
      <c r="H97" s="53"/>
      <c r="I97" s="53"/>
      <c r="J97" s="53"/>
    </row>
    <row r="98" spans="1:10" x14ac:dyDescent="0.2">
      <c r="A98" s="53"/>
      <c r="B98" s="50"/>
      <c r="C98" s="53"/>
      <c r="D98" s="53"/>
      <c r="E98" s="53"/>
      <c r="F98" s="53"/>
      <c r="G98" s="113"/>
      <c r="H98" s="53"/>
      <c r="I98" s="53"/>
      <c r="J98" s="53"/>
    </row>
    <row r="99" spans="1:10" x14ac:dyDescent="0.2">
      <c r="A99" s="53"/>
      <c r="B99" s="50"/>
      <c r="C99" s="53"/>
      <c r="D99" s="53"/>
      <c r="E99" s="53"/>
      <c r="F99" s="53"/>
      <c r="G99" s="113"/>
      <c r="H99" s="53"/>
      <c r="I99" s="53"/>
      <c r="J99" s="53"/>
    </row>
    <row r="100" spans="1:10" x14ac:dyDescent="0.2">
      <c r="A100" s="53"/>
      <c r="B100" s="50"/>
      <c r="C100" s="53"/>
      <c r="D100" s="53"/>
      <c r="E100" s="53"/>
      <c r="F100" s="53"/>
      <c r="G100" s="113"/>
      <c r="H100" s="53"/>
      <c r="I100" s="53"/>
      <c r="J100" s="53"/>
    </row>
    <row r="101" spans="1:10" x14ac:dyDescent="0.2">
      <c r="A101" s="53"/>
      <c r="B101" s="50"/>
      <c r="C101" s="53"/>
      <c r="D101" s="53"/>
      <c r="E101" s="53"/>
      <c r="F101" s="53"/>
      <c r="G101" s="113"/>
      <c r="H101" s="53"/>
      <c r="I101" s="53"/>
      <c r="J101" s="53"/>
    </row>
    <row r="102" spans="1:10" x14ac:dyDescent="0.2">
      <c r="A102" s="53"/>
      <c r="B102" s="50"/>
      <c r="C102" s="53"/>
      <c r="D102" s="53"/>
      <c r="E102" s="53"/>
      <c r="F102" s="53"/>
      <c r="G102" s="113"/>
      <c r="H102" s="53"/>
      <c r="I102" s="53"/>
      <c r="J102" s="53"/>
    </row>
    <row r="103" spans="1:10" x14ac:dyDescent="0.2">
      <c r="A103" s="53"/>
      <c r="B103" s="50"/>
      <c r="C103" s="53"/>
      <c r="D103" s="53"/>
      <c r="E103" s="53"/>
      <c r="F103" s="53"/>
      <c r="G103" s="113"/>
      <c r="H103" s="53"/>
      <c r="I103" s="53"/>
      <c r="J103" s="53"/>
    </row>
    <row r="104" spans="1:10" x14ac:dyDescent="0.2">
      <c r="A104" s="53"/>
      <c r="B104" s="50"/>
      <c r="C104" s="53"/>
      <c r="D104" s="53"/>
      <c r="E104" s="53"/>
      <c r="F104" s="53"/>
      <c r="G104" s="113"/>
      <c r="H104" s="53"/>
      <c r="I104" s="53"/>
      <c r="J104" s="53"/>
    </row>
    <row r="105" spans="1:10" x14ac:dyDescent="0.2">
      <c r="A105" s="53"/>
      <c r="B105" s="50"/>
      <c r="C105" s="53"/>
      <c r="D105" s="53"/>
      <c r="E105" s="53"/>
      <c r="F105" s="53"/>
      <c r="G105" s="113"/>
      <c r="H105" s="53"/>
      <c r="I105" s="53"/>
      <c r="J105" s="53"/>
    </row>
    <row r="106" spans="1:10" x14ac:dyDescent="0.2">
      <c r="A106" s="53"/>
      <c r="B106" s="50"/>
      <c r="C106" s="53"/>
      <c r="D106" s="53"/>
      <c r="E106" s="53"/>
      <c r="F106" s="53"/>
      <c r="G106" s="113"/>
      <c r="H106" s="53"/>
      <c r="I106" s="53"/>
      <c r="J106" s="53"/>
    </row>
    <row r="107" spans="1:10" x14ac:dyDescent="0.2">
      <c r="A107" s="53"/>
      <c r="B107" s="50"/>
      <c r="C107" s="53"/>
      <c r="D107" s="53"/>
      <c r="E107" s="53"/>
      <c r="F107" s="53"/>
      <c r="G107" s="113"/>
      <c r="H107" s="53"/>
      <c r="I107" s="53"/>
      <c r="J107" s="53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1:Q996"/>
  <sheetViews>
    <sheetView workbookViewId="0">
      <selection sqref="A1:XFD1048576"/>
    </sheetView>
  </sheetViews>
  <sheetFormatPr baseColWidth="10" defaultRowHeight="16" x14ac:dyDescent="0.2"/>
  <cols>
    <col min="1" max="1" width="21.83203125" style="14" customWidth="1"/>
    <col min="2" max="4" width="10.83203125" style="14"/>
    <col min="5" max="5" width="10.83203125" style="34"/>
    <col min="6" max="6" width="10.83203125" style="14"/>
    <col min="7" max="7" width="10.83203125" style="18"/>
    <col min="8" max="16384" width="10.83203125" style="14"/>
  </cols>
  <sheetData>
    <row r="1" spans="1:17" ht="33" thickBot="1" x14ac:dyDescent="0.25">
      <c r="C1" s="15" t="s">
        <v>131</v>
      </c>
      <c r="D1" s="15" t="s">
        <v>132</v>
      </c>
      <c r="E1" s="16" t="s">
        <v>133</v>
      </c>
      <c r="F1" s="17"/>
      <c r="G1" s="18" t="s">
        <v>134</v>
      </c>
    </row>
    <row r="2" spans="1:17" ht="17" thickBot="1" x14ac:dyDescent="0.25">
      <c r="A2" s="19" t="s">
        <v>135</v>
      </c>
      <c r="B2" s="19"/>
      <c r="C2" s="20">
        <v>83936</v>
      </c>
      <c r="D2" s="21">
        <v>7.42</v>
      </c>
      <c r="E2" s="22">
        <v>298.78100000000001</v>
      </c>
      <c r="F2" s="21"/>
      <c r="G2" s="23">
        <v>300</v>
      </c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17" thickBot="1" x14ac:dyDescent="0.25">
      <c r="A3" s="19" t="s">
        <v>136</v>
      </c>
      <c r="B3" s="24"/>
      <c r="C3" s="20">
        <v>73832</v>
      </c>
      <c r="D3" s="21">
        <v>6.53</v>
      </c>
      <c r="E3" s="22">
        <v>262.81299999999999</v>
      </c>
      <c r="F3" s="21"/>
      <c r="G3" s="23">
        <v>265</v>
      </c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17" thickBot="1" x14ac:dyDescent="0.25">
      <c r="A4" s="19" t="s">
        <v>137</v>
      </c>
      <c r="B4" s="19" t="s">
        <v>138</v>
      </c>
      <c r="C4" s="20">
        <v>103684</v>
      </c>
      <c r="D4" s="21">
        <v>9.17</v>
      </c>
      <c r="E4" s="22">
        <v>369.07499999999999</v>
      </c>
      <c r="F4" s="21"/>
      <c r="G4" s="23">
        <v>370</v>
      </c>
      <c r="H4" s="24"/>
      <c r="I4" s="24"/>
      <c r="J4" s="24"/>
      <c r="K4" s="24"/>
      <c r="L4" s="24"/>
      <c r="M4" s="24"/>
      <c r="N4" s="24"/>
      <c r="O4" s="24"/>
      <c r="P4" s="24"/>
      <c r="Q4" s="24"/>
    </row>
    <row r="5" spans="1:17" ht="17" thickBot="1" x14ac:dyDescent="0.25">
      <c r="A5" s="19" t="s">
        <v>139</v>
      </c>
      <c r="B5" s="19" t="s">
        <v>138</v>
      </c>
      <c r="C5" s="20">
        <v>93603</v>
      </c>
      <c r="D5" s="21">
        <v>8.2799999999999994</v>
      </c>
      <c r="E5" s="22">
        <v>333.19099999999997</v>
      </c>
      <c r="F5" s="21"/>
      <c r="G5" s="23">
        <v>335</v>
      </c>
      <c r="H5" s="24"/>
      <c r="I5" s="24"/>
      <c r="J5" s="24"/>
      <c r="K5" s="24"/>
      <c r="L5" s="24"/>
      <c r="M5" s="24"/>
      <c r="N5" s="24"/>
      <c r="O5" s="24"/>
      <c r="P5" s="24"/>
      <c r="Q5" s="24"/>
    </row>
    <row r="6" spans="1:17" ht="17" thickBot="1" x14ac:dyDescent="0.25">
      <c r="A6" s="19" t="s">
        <v>140</v>
      </c>
      <c r="B6" s="19" t="s">
        <v>138</v>
      </c>
      <c r="C6" s="20">
        <v>250417</v>
      </c>
      <c r="D6" s="21">
        <v>22.15</v>
      </c>
      <c r="E6" s="22">
        <v>891.39200000000005</v>
      </c>
      <c r="F6" s="21"/>
      <c r="G6" s="23">
        <v>890</v>
      </c>
      <c r="H6" s="24"/>
      <c r="I6" s="24"/>
      <c r="J6" s="24"/>
      <c r="K6" s="24"/>
      <c r="L6" s="24"/>
      <c r="M6" s="24"/>
      <c r="N6" s="24"/>
      <c r="O6" s="24"/>
      <c r="P6" s="24"/>
      <c r="Q6" s="24"/>
    </row>
    <row r="7" spans="1:17" ht="17" thickBot="1" x14ac:dyDescent="0.25">
      <c r="A7" s="19" t="s">
        <v>141</v>
      </c>
      <c r="B7" s="19"/>
      <c r="C7" s="20">
        <v>115293</v>
      </c>
      <c r="D7" s="21">
        <v>10.199999999999999</v>
      </c>
      <c r="E7" s="22">
        <v>410.4</v>
      </c>
      <c r="F7" s="21"/>
      <c r="G7" s="23">
        <v>410</v>
      </c>
      <c r="H7" s="24"/>
      <c r="I7" s="24"/>
      <c r="J7" s="24"/>
      <c r="K7" s="24"/>
      <c r="L7" s="24"/>
      <c r="M7" s="24"/>
      <c r="N7" s="24"/>
      <c r="O7" s="24"/>
      <c r="P7" s="24"/>
      <c r="Q7" s="24"/>
    </row>
    <row r="8" spans="1:17" ht="17" thickBot="1" x14ac:dyDescent="0.25">
      <c r="A8" s="19" t="s">
        <v>142</v>
      </c>
      <c r="B8" s="19" t="s">
        <v>138</v>
      </c>
      <c r="C8" s="20">
        <v>446832</v>
      </c>
      <c r="D8" s="21">
        <v>39.520000000000003</v>
      </c>
      <c r="E8" s="22">
        <v>1590.5540000000001</v>
      </c>
      <c r="F8" s="21"/>
      <c r="G8" s="23">
        <v>1590</v>
      </c>
      <c r="H8" s="24"/>
      <c r="I8" s="24"/>
      <c r="J8" s="24"/>
      <c r="K8" s="24"/>
      <c r="L8" s="24"/>
      <c r="M8" s="24"/>
      <c r="N8" s="24"/>
      <c r="O8" s="24"/>
      <c r="P8" s="24"/>
      <c r="Q8" s="24"/>
    </row>
    <row r="9" spans="1:17" s="17" customFormat="1" ht="17" thickBot="1" x14ac:dyDescent="0.25">
      <c r="A9" s="15" t="s">
        <v>143</v>
      </c>
      <c r="B9" s="25"/>
      <c r="C9" s="26">
        <v>1130680</v>
      </c>
      <c r="D9" s="15"/>
      <c r="E9" s="27">
        <f>SUM(E2:E8)</f>
        <v>4156.2060000000001</v>
      </c>
      <c r="F9" s="25"/>
      <c r="G9" s="28">
        <f>SUM(G2:G8)</f>
        <v>4160</v>
      </c>
      <c r="H9" s="25"/>
      <c r="I9" s="25"/>
      <c r="J9" s="25"/>
      <c r="K9" s="25"/>
      <c r="L9" s="25"/>
      <c r="M9" s="25"/>
      <c r="N9" s="25"/>
      <c r="O9" s="25"/>
      <c r="P9" s="25"/>
      <c r="Q9" s="25"/>
    </row>
    <row r="10" spans="1:17" ht="17" thickBot="1" x14ac:dyDescent="0.25">
      <c r="A10" s="19"/>
      <c r="B10" s="24"/>
      <c r="C10" s="21"/>
      <c r="D10" s="19"/>
      <c r="E10" s="29"/>
      <c r="F10" s="24"/>
      <c r="G10" s="30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spans="1:17" ht="17" thickBot="1" x14ac:dyDescent="0.25">
      <c r="A11" s="31"/>
      <c r="B11" s="24"/>
      <c r="C11" s="19"/>
      <c r="D11" s="19"/>
      <c r="E11" s="32"/>
      <c r="F11" s="19"/>
      <c r="G11" s="30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17" ht="17" thickBot="1" x14ac:dyDescent="0.25">
      <c r="A12" s="19"/>
      <c r="B12" s="24"/>
      <c r="C12" s="19"/>
      <c r="D12" s="19"/>
      <c r="E12" s="29"/>
      <c r="F12" s="24"/>
      <c r="G12" s="23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3" spans="1:17" ht="17" thickBot="1" x14ac:dyDescent="0.25">
      <c r="A13" s="19"/>
      <c r="B13" s="24"/>
      <c r="C13" s="19"/>
      <c r="D13" s="19"/>
      <c r="E13" s="22"/>
      <c r="F13" s="21"/>
      <c r="G13" s="30"/>
      <c r="H13" s="24"/>
      <c r="I13" s="24"/>
      <c r="J13" s="24"/>
      <c r="K13" s="24"/>
      <c r="L13" s="24"/>
      <c r="M13" s="24"/>
      <c r="N13" s="24"/>
      <c r="O13" s="24"/>
      <c r="P13" s="24"/>
      <c r="Q13" s="24"/>
    </row>
    <row r="14" spans="1:17" ht="17" thickBot="1" x14ac:dyDescent="0.25">
      <c r="A14" s="19"/>
      <c r="B14" s="24"/>
      <c r="C14" s="19"/>
      <c r="D14" s="19"/>
      <c r="E14" s="29"/>
      <c r="F14" s="24"/>
      <c r="G14" s="30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17" ht="17" thickBot="1" x14ac:dyDescent="0.25">
      <c r="A15" s="19"/>
      <c r="B15" s="24"/>
      <c r="C15" s="19"/>
      <c r="D15" s="19"/>
      <c r="E15" s="29"/>
      <c r="F15" s="24"/>
      <c r="G15" s="30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17" ht="17" thickBot="1" x14ac:dyDescent="0.25">
      <c r="A16" s="15" t="s">
        <v>144</v>
      </c>
      <c r="B16" s="24"/>
      <c r="C16" s="19"/>
      <c r="D16" s="19"/>
      <c r="E16" s="29"/>
      <c r="F16" s="24"/>
      <c r="G16" s="30"/>
      <c r="H16" s="24"/>
      <c r="I16" s="24"/>
      <c r="J16" s="24"/>
      <c r="K16" s="24"/>
      <c r="L16" s="24"/>
      <c r="M16" s="24"/>
      <c r="N16" s="24"/>
      <c r="O16" s="24"/>
      <c r="P16" s="24"/>
      <c r="Q16" s="24"/>
    </row>
    <row r="17" spans="1:17" ht="49" thickBot="1" x14ac:dyDescent="0.25">
      <c r="A17" s="19" t="s">
        <v>145</v>
      </c>
      <c r="B17" s="33">
        <v>2640</v>
      </c>
      <c r="C17" s="19"/>
      <c r="D17" s="19"/>
      <c r="E17" s="29"/>
      <c r="F17" s="24"/>
      <c r="G17" s="30"/>
      <c r="H17" s="24"/>
      <c r="I17" s="24"/>
      <c r="J17" s="24"/>
      <c r="K17" s="24"/>
      <c r="L17" s="24"/>
      <c r="M17" s="24"/>
      <c r="N17" s="24"/>
      <c r="O17" s="24"/>
      <c r="P17" s="24"/>
      <c r="Q17" s="24"/>
    </row>
    <row r="18" spans="1:17" ht="17" thickBot="1" x14ac:dyDescent="0.25">
      <c r="A18" s="19" t="s">
        <v>146</v>
      </c>
      <c r="B18" s="33">
        <f>B17*0.07</f>
        <v>184.8</v>
      </c>
      <c r="C18" s="19"/>
      <c r="D18" s="19"/>
      <c r="E18" s="29"/>
      <c r="F18" s="24"/>
      <c r="G18" s="30"/>
      <c r="H18" s="24"/>
      <c r="I18" s="24"/>
      <c r="J18" s="24"/>
      <c r="K18" s="24"/>
      <c r="L18" s="24"/>
      <c r="M18" s="24"/>
      <c r="N18" s="24"/>
      <c r="O18" s="24"/>
      <c r="P18" s="24"/>
      <c r="Q18" s="24"/>
    </row>
    <row r="19" spans="1:17" ht="17" thickBot="1" x14ac:dyDescent="0.25">
      <c r="A19" s="19" t="s">
        <v>147</v>
      </c>
      <c r="B19" s="33">
        <v>135</v>
      </c>
      <c r="C19" s="19"/>
      <c r="D19" s="19"/>
      <c r="E19" s="29"/>
      <c r="F19" s="24"/>
      <c r="G19" s="30"/>
      <c r="H19" s="24"/>
      <c r="I19" s="24"/>
      <c r="J19" s="24"/>
      <c r="K19" s="24"/>
      <c r="L19" s="24"/>
      <c r="M19" s="24"/>
      <c r="N19" s="24"/>
      <c r="O19" s="24"/>
      <c r="P19" s="24"/>
      <c r="Q19" s="24"/>
    </row>
    <row r="20" spans="1:17" ht="17" thickBot="1" x14ac:dyDescent="0.25">
      <c r="A20" s="19" t="s">
        <v>148</v>
      </c>
      <c r="B20" s="30">
        <v>1200</v>
      </c>
      <c r="C20" s="19"/>
      <c r="D20" s="19"/>
      <c r="E20" s="29"/>
      <c r="F20" s="24"/>
      <c r="G20" s="30"/>
      <c r="H20" s="24"/>
      <c r="I20" s="24"/>
      <c r="J20" s="24"/>
      <c r="K20" s="24"/>
      <c r="L20" s="24"/>
      <c r="M20" s="24"/>
      <c r="N20" s="24"/>
      <c r="O20" s="24"/>
      <c r="P20" s="24"/>
      <c r="Q20" s="24"/>
    </row>
    <row r="21" spans="1:17" ht="17" thickBot="1" x14ac:dyDescent="0.25">
      <c r="C21" s="19"/>
      <c r="D21" s="19"/>
    </row>
    <row r="22" spans="1:17" ht="17" thickBot="1" x14ac:dyDescent="0.25">
      <c r="A22" s="35" t="s">
        <v>149</v>
      </c>
      <c r="B22" s="36">
        <f>SUM(B17:B20)</f>
        <v>4159.8</v>
      </c>
      <c r="C22" s="19"/>
      <c r="D22" s="19"/>
    </row>
    <row r="23" spans="1:17" ht="17" thickBot="1" x14ac:dyDescent="0.25">
      <c r="C23" s="19"/>
      <c r="D23" s="19"/>
    </row>
    <row r="24" spans="1:17" ht="17" thickBot="1" x14ac:dyDescent="0.25">
      <c r="C24" s="19"/>
      <c r="D24" s="19"/>
    </row>
    <row r="25" spans="1:17" ht="17" thickBot="1" x14ac:dyDescent="0.25">
      <c r="C25" s="19"/>
      <c r="D25" s="19"/>
    </row>
    <row r="26" spans="1:17" ht="17" thickBot="1" x14ac:dyDescent="0.25">
      <c r="C26" s="19"/>
      <c r="D26" s="19"/>
    </row>
    <row r="27" spans="1:17" ht="17" thickBot="1" x14ac:dyDescent="0.25">
      <c r="C27" s="19"/>
      <c r="D27" s="19"/>
    </row>
    <row r="28" spans="1:17" ht="17" thickBot="1" x14ac:dyDescent="0.25">
      <c r="C28" s="19"/>
      <c r="D28" s="19"/>
    </row>
    <row r="29" spans="1:17" ht="17" thickBot="1" x14ac:dyDescent="0.25">
      <c r="C29" s="19"/>
      <c r="D29" s="19"/>
    </row>
    <row r="30" spans="1:17" ht="17" thickBot="1" x14ac:dyDescent="0.25">
      <c r="C30" s="19"/>
      <c r="D30" s="19"/>
    </row>
    <row r="31" spans="1:17" ht="17" thickBot="1" x14ac:dyDescent="0.25">
      <c r="C31" s="19"/>
      <c r="D31" s="19"/>
    </row>
    <row r="32" spans="1:17" ht="17" thickBot="1" x14ac:dyDescent="0.25">
      <c r="C32" s="19"/>
      <c r="D32" s="19"/>
    </row>
    <row r="33" spans="3:4" s="14" customFormat="1" ht="17" thickBot="1" x14ac:dyDescent="0.25">
      <c r="C33" s="19"/>
      <c r="D33" s="19"/>
    </row>
    <row r="34" spans="3:4" s="14" customFormat="1" ht="17" thickBot="1" x14ac:dyDescent="0.25">
      <c r="C34" s="19"/>
      <c r="D34" s="19"/>
    </row>
    <row r="35" spans="3:4" s="14" customFormat="1" ht="17" thickBot="1" x14ac:dyDescent="0.25">
      <c r="C35" s="19"/>
      <c r="D35" s="19"/>
    </row>
    <row r="36" spans="3:4" s="14" customFormat="1" ht="17" thickBot="1" x14ac:dyDescent="0.25">
      <c r="C36" s="19"/>
      <c r="D36" s="19"/>
    </row>
    <row r="37" spans="3:4" s="14" customFormat="1" ht="17" thickBot="1" x14ac:dyDescent="0.25">
      <c r="C37" s="19"/>
      <c r="D37" s="19"/>
    </row>
    <row r="38" spans="3:4" s="14" customFormat="1" ht="17" thickBot="1" x14ac:dyDescent="0.25">
      <c r="C38" s="19"/>
      <c r="D38" s="19"/>
    </row>
    <row r="39" spans="3:4" s="14" customFormat="1" ht="17" thickBot="1" x14ac:dyDescent="0.25">
      <c r="C39" s="19"/>
      <c r="D39" s="19"/>
    </row>
    <row r="40" spans="3:4" s="14" customFormat="1" ht="17" thickBot="1" x14ac:dyDescent="0.25">
      <c r="C40" s="19"/>
      <c r="D40" s="19"/>
    </row>
    <row r="41" spans="3:4" s="14" customFormat="1" ht="17" thickBot="1" x14ac:dyDescent="0.25">
      <c r="C41" s="19"/>
      <c r="D41" s="19"/>
    </row>
    <row r="42" spans="3:4" s="14" customFormat="1" ht="17" thickBot="1" x14ac:dyDescent="0.25">
      <c r="C42" s="19"/>
      <c r="D42" s="19"/>
    </row>
    <row r="43" spans="3:4" s="14" customFormat="1" ht="17" thickBot="1" x14ac:dyDescent="0.25">
      <c r="C43" s="19"/>
      <c r="D43" s="19"/>
    </row>
    <row r="44" spans="3:4" s="14" customFormat="1" ht="17" thickBot="1" x14ac:dyDescent="0.25">
      <c r="C44" s="19"/>
      <c r="D44" s="19"/>
    </row>
    <row r="45" spans="3:4" s="14" customFormat="1" ht="17" thickBot="1" x14ac:dyDescent="0.25">
      <c r="C45" s="19"/>
      <c r="D45" s="19"/>
    </row>
    <row r="46" spans="3:4" s="14" customFormat="1" ht="17" thickBot="1" x14ac:dyDescent="0.25">
      <c r="C46" s="19"/>
      <c r="D46" s="19"/>
    </row>
    <row r="47" spans="3:4" s="14" customFormat="1" ht="17" thickBot="1" x14ac:dyDescent="0.25">
      <c r="C47" s="19"/>
      <c r="D47" s="19"/>
    </row>
    <row r="48" spans="3:4" s="14" customFormat="1" ht="17" thickBot="1" x14ac:dyDescent="0.25">
      <c r="C48" s="19"/>
      <c r="D48" s="19"/>
    </row>
    <row r="49" spans="3:4" s="14" customFormat="1" ht="17" thickBot="1" x14ac:dyDescent="0.25">
      <c r="C49" s="19"/>
      <c r="D49" s="19"/>
    </row>
    <row r="50" spans="3:4" s="14" customFormat="1" ht="17" thickBot="1" x14ac:dyDescent="0.25">
      <c r="C50" s="19"/>
      <c r="D50" s="19"/>
    </row>
    <row r="51" spans="3:4" s="14" customFormat="1" ht="17" thickBot="1" x14ac:dyDescent="0.25">
      <c r="C51" s="19"/>
      <c r="D51" s="19"/>
    </row>
    <row r="52" spans="3:4" s="14" customFormat="1" ht="17" thickBot="1" x14ac:dyDescent="0.25">
      <c r="C52" s="19"/>
      <c r="D52" s="19"/>
    </row>
    <row r="53" spans="3:4" s="14" customFormat="1" ht="17" thickBot="1" x14ac:dyDescent="0.25">
      <c r="C53" s="19"/>
      <c r="D53" s="19"/>
    </row>
    <row r="54" spans="3:4" s="14" customFormat="1" ht="17" thickBot="1" x14ac:dyDescent="0.25">
      <c r="C54" s="19"/>
      <c r="D54" s="19"/>
    </row>
    <row r="55" spans="3:4" s="14" customFormat="1" ht="17" thickBot="1" x14ac:dyDescent="0.25">
      <c r="C55" s="19"/>
      <c r="D55" s="19"/>
    </row>
    <row r="56" spans="3:4" s="14" customFormat="1" ht="17" thickBot="1" x14ac:dyDescent="0.25">
      <c r="C56" s="19"/>
      <c r="D56" s="19"/>
    </row>
    <row r="57" spans="3:4" s="14" customFormat="1" ht="17" thickBot="1" x14ac:dyDescent="0.25">
      <c r="C57" s="19"/>
      <c r="D57" s="19"/>
    </row>
    <row r="58" spans="3:4" s="14" customFormat="1" ht="17" thickBot="1" x14ac:dyDescent="0.25">
      <c r="C58" s="19"/>
      <c r="D58" s="19"/>
    </row>
    <row r="59" spans="3:4" s="14" customFormat="1" ht="17" thickBot="1" x14ac:dyDescent="0.25">
      <c r="C59" s="19"/>
      <c r="D59" s="19"/>
    </row>
    <row r="60" spans="3:4" s="14" customFormat="1" ht="17" thickBot="1" x14ac:dyDescent="0.25">
      <c r="C60" s="19"/>
      <c r="D60" s="19"/>
    </row>
    <row r="61" spans="3:4" s="14" customFormat="1" ht="17" thickBot="1" x14ac:dyDescent="0.25">
      <c r="C61" s="19"/>
      <c r="D61" s="19"/>
    </row>
    <row r="62" spans="3:4" s="14" customFormat="1" ht="17" thickBot="1" x14ac:dyDescent="0.25">
      <c r="C62" s="19"/>
      <c r="D62" s="19"/>
    </row>
    <row r="63" spans="3:4" s="14" customFormat="1" ht="17" thickBot="1" x14ac:dyDescent="0.25">
      <c r="C63" s="19"/>
      <c r="D63" s="19"/>
    </row>
    <row r="64" spans="3:4" s="14" customFormat="1" ht="17" thickBot="1" x14ac:dyDescent="0.25">
      <c r="C64" s="19"/>
      <c r="D64" s="19"/>
    </row>
    <row r="65" spans="3:4" s="14" customFormat="1" ht="17" thickBot="1" x14ac:dyDescent="0.25">
      <c r="C65" s="19"/>
      <c r="D65" s="19"/>
    </row>
    <row r="66" spans="3:4" s="14" customFormat="1" ht="17" thickBot="1" x14ac:dyDescent="0.25">
      <c r="C66" s="19"/>
      <c r="D66" s="19"/>
    </row>
    <row r="67" spans="3:4" s="14" customFormat="1" ht="17" thickBot="1" x14ac:dyDescent="0.25">
      <c r="C67" s="19"/>
      <c r="D67" s="19"/>
    </row>
    <row r="68" spans="3:4" s="14" customFormat="1" ht="17" thickBot="1" x14ac:dyDescent="0.25">
      <c r="C68" s="19"/>
      <c r="D68" s="19"/>
    </row>
    <row r="69" spans="3:4" s="14" customFormat="1" ht="17" thickBot="1" x14ac:dyDescent="0.25">
      <c r="C69" s="19"/>
      <c r="D69" s="19"/>
    </row>
    <row r="70" spans="3:4" s="14" customFormat="1" ht="17" thickBot="1" x14ac:dyDescent="0.25">
      <c r="C70" s="19"/>
      <c r="D70" s="19"/>
    </row>
    <row r="71" spans="3:4" s="14" customFormat="1" ht="17" thickBot="1" x14ac:dyDescent="0.25">
      <c r="C71" s="19"/>
      <c r="D71" s="19"/>
    </row>
    <row r="72" spans="3:4" s="14" customFormat="1" ht="17" thickBot="1" x14ac:dyDescent="0.25">
      <c r="C72" s="19"/>
      <c r="D72" s="19"/>
    </row>
    <row r="73" spans="3:4" s="14" customFormat="1" ht="17" thickBot="1" x14ac:dyDescent="0.25">
      <c r="C73" s="19"/>
      <c r="D73" s="19"/>
    </row>
    <row r="74" spans="3:4" s="14" customFormat="1" ht="17" thickBot="1" x14ac:dyDescent="0.25">
      <c r="C74" s="19"/>
      <c r="D74" s="19"/>
    </row>
    <row r="75" spans="3:4" s="14" customFormat="1" ht="17" thickBot="1" x14ac:dyDescent="0.25">
      <c r="C75" s="19"/>
      <c r="D75" s="19"/>
    </row>
    <row r="76" spans="3:4" s="14" customFormat="1" ht="17" thickBot="1" x14ac:dyDescent="0.25">
      <c r="C76" s="19"/>
      <c r="D76" s="19"/>
    </row>
    <row r="77" spans="3:4" s="14" customFormat="1" ht="17" thickBot="1" x14ac:dyDescent="0.25">
      <c r="C77" s="19"/>
      <c r="D77" s="19"/>
    </row>
    <row r="78" spans="3:4" s="14" customFormat="1" ht="17" thickBot="1" x14ac:dyDescent="0.25">
      <c r="C78" s="19"/>
      <c r="D78" s="19"/>
    </row>
    <row r="79" spans="3:4" s="14" customFormat="1" ht="17" thickBot="1" x14ac:dyDescent="0.25">
      <c r="C79" s="19"/>
      <c r="D79" s="19"/>
    </row>
    <row r="80" spans="3:4" s="14" customFormat="1" ht="17" thickBot="1" x14ac:dyDescent="0.25">
      <c r="C80" s="19"/>
      <c r="D80" s="19"/>
    </row>
    <row r="81" spans="3:4" s="14" customFormat="1" ht="17" thickBot="1" x14ac:dyDescent="0.25">
      <c r="C81" s="19"/>
      <c r="D81" s="19"/>
    </row>
    <row r="82" spans="3:4" s="14" customFormat="1" ht="17" thickBot="1" x14ac:dyDescent="0.25">
      <c r="C82" s="19"/>
      <c r="D82" s="19"/>
    </row>
    <row r="83" spans="3:4" s="14" customFormat="1" ht="17" thickBot="1" x14ac:dyDescent="0.25">
      <c r="C83" s="19"/>
      <c r="D83" s="19"/>
    </row>
    <row r="84" spans="3:4" s="14" customFormat="1" ht="17" thickBot="1" x14ac:dyDescent="0.25">
      <c r="C84" s="19"/>
      <c r="D84" s="19"/>
    </row>
    <row r="85" spans="3:4" s="14" customFormat="1" ht="17" thickBot="1" x14ac:dyDescent="0.25">
      <c r="C85" s="19"/>
      <c r="D85" s="19"/>
    </row>
    <row r="86" spans="3:4" s="14" customFormat="1" ht="17" thickBot="1" x14ac:dyDescent="0.25">
      <c r="C86" s="19"/>
      <c r="D86" s="19"/>
    </row>
    <row r="87" spans="3:4" s="14" customFormat="1" ht="17" thickBot="1" x14ac:dyDescent="0.25">
      <c r="C87" s="19"/>
      <c r="D87" s="19"/>
    </row>
    <row r="88" spans="3:4" s="14" customFormat="1" ht="17" thickBot="1" x14ac:dyDescent="0.25">
      <c r="C88" s="19"/>
      <c r="D88" s="19"/>
    </row>
    <row r="89" spans="3:4" s="14" customFormat="1" ht="17" thickBot="1" x14ac:dyDescent="0.25">
      <c r="C89" s="19"/>
      <c r="D89" s="19"/>
    </row>
    <row r="90" spans="3:4" s="14" customFormat="1" ht="17" thickBot="1" x14ac:dyDescent="0.25">
      <c r="C90" s="19"/>
      <c r="D90" s="19"/>
    </row>
    <row r="91" spans="3:4" s="14" customFormat="1" ht="17" thickBot="1" x14ac:dyDescent="0.25">
      <c r="C91" s="19"/>
      <c r="D91" s="19"/>
    </row>
    <row r="92" spans="3:4" s="14" customFormat="1" ht="17" thickBot="1" x14ac:dyDescent="0.25">
      <c r="C92" s="19"/>
      <c r="D92" s="19"/>
    </row>
    <row r="93" spans="3:4" s="14" customFormat="1" ht="17" thickBot="1" x14ac:dyDescent="0.25">
      <c r="C93" s="19"/>
      <c r="D93" s="19"/>
    </row>
    <row r="94" spans="3:4" s="14" customFormat="1" ht="17" thickBot="1" x14ac:dyDescent="0.25">
      <c r="C94" s="19"/>
      <c r="D94" s="19"/>
    </row>
    <row r="95" spans="3:4" s="14" customFormat="1" ht="17" thickBot="1" x14ac:dyDescent="0.25">
      <c r="C95" s="19"/>
      <c r="D95" s="19"/>
    </row>
    <row r="96" spans="3:4" s="14" customFormat="1" ht="17" thickBot="1" x14ac:dyDescent="0.25">
      <c r="C96" s="19"/>
      <c r="D96" s="19"/>
    </row>
    <row r="97" spans="3:4" s="14" customFormat="1" ht="17" thickBot="1" x14ac:dyDescent="0.25">
      <c r="C97" s="19"/>
      <c r="D97" s="19"/>
    </row>
    <row r="98" spans="3:4" s="14" customFormat="1" ht="17" thickBot="1" x14ac:dyDescent="0.25">
      <c r="C98" s="19"/>
      <c r="D98" s="19"/>
    </row>
    <row r="99" spans="3:4" s="14" customFormat="1" ht="17" thickBot="1" x14ac:dyDescent="0.25">
      <c r="C99" s="19"/>
      <c r="D99" s="19"/>
    </row>
    <row r="100" spans="3:4" s="14" customFormat="1" ht="17" thickBot="1" x14ac:dyDescent="0.25">
      <c r="C100" s="19"/>
      <c r="D100" s="19"/>
    </row>
    <row r="101" spans="3:4" s="14" customFormat="1" ht="17" thickBot="1" x14ac:dyDescent="0.25">
      <c r="C101" s="19"/>
      <c r="D101" s="19"/>
    </row>
    <row r="102" spans="3:4" s="14" customFormat="1" ht="17" thickBot="1" x14ac:dyDescent="0.25">
      <c r="C102" s="19"/>
      <c r="D102" s="19"/>
    </row>
    <row r="103" spans="3:4" s="14" customFormat="1" ht="17" thickBot="1" x14ac:dyDescent="0.25">
      <c r="C103" s="19"/>
      <c r="D103" s="19"/>
    </row>
    <row r="104" spans="3:4" s="14" customFormat="1" ht="17" thickBot="1" x14ac:dyDescent="0.25">
      <c r="C104" s="19"/>
      <c r="D104" s="19"/>
    </row>
    <row r="105" spans="3:4" s="14" customFormat="1" ht="17" thickBot="1" x14ac:dyDescent="0.25">
      <c r="C105" s="19"/>
      <c r="D105" s="19"/>
    </row>
    <row r="106" spans="3:4" s="14" customFormat="1" ht="17" thickBot="1" x14ac:dyDescent="0.25">
      <c r="C106" s="19"/>
      <c r="D106" s="19"/>
    </row>
    <row r="107" spans="3:4" s="14" customFormat="1" ht="17" thickBot="1" x14ac:dyDescent="0.25">
      <c r="C107" s="19"/>
      <c r="D107" s="19"/>
    </row>
    <row r="108" spans="3:4" s="14" customFormat="1" ht="17" thickBot="1" x14ac:dyDescent="0.25">
      <c r="C108" s="19"/>
      <c r="D108" s="19"/>
    </row>
    <row r="109" spans="3:4" s="14" customFormat="1" ht="17" thickBot="1" x14ac:dyDescent="0.25">
      <c r="C109" s="19"/>
      <c r="D109" s="19"/>
    </row>
    <row r="110" spans="3:4" s="14" customFormat="1" ht="17" thickBot="1" x14ac:dyDescent="0.25">
      <c r="C110" s="19"/>
      <c r="D110" s="19"/>
    </row>
    <row r="111" spans="3:4" s="14" customFormat="1" ht="17" thickBot="1" x14ac:dyDescent="0.25">
      <c r="C111" s="19"/>
      <c r="D111" s="19"/>
    </row>
    <row r="112" spans="3:4" s="14" customFormat="1" ht="17" thickBot="1" x14ac:dyDescent="0.25">
      <c r="C112" s="19"/>
      <c r="D112" s="19"/>
    </row>
    <row r="113" spans="3:4" s="14" customFormat="1" ht="17" thickBot="1" x14ac:dyDescent="0.25">
      <c r="C113" s="19"/>
      <c r="D113" s="19"/>
    </row>
    <row r="114" spans="3:4" s="14" customFormat="1" ht="17" thickBot="1" x14ac:dyDescent="0.25">
      <c r="C114" s="19"/>
      <c r="D114" s="19"/>
    </row>
    <row r="115" spans="3:4" s="14" customFormat="1" ht="17" thickBot="1" x14ac:dyDescent="0.25">
      <c r="C115" s="19"/>
      <c r="D115" s="19"/>
    </row>
    <row r="116" spans="3:4" s="14" customFormat="1" ht="17" thickBot="1" x14ac:dyDescent="0.25">
      <c r="C116" s="19"/>
      <c r="D116" s="19"/>
    </row>
    <row r="117" spans="3:4" s="14" customFormat="1" ht="17" thickBot="1" x14ac:dyDescent="0.25">
      <c r="C117" s="19"/>
      <c r="D117" s="19"/>
    </row>
    <row r="118" spans="3:4" s="14" customFormat="1" ht="17" thickBot="1" x14ac:dyDescent="0.25">
      <c r="C118" s="19"/>
      <c r="D118" s="19"/>
    </row>
    <row r="119" spans="3:4" s="14" customFormat="1" ht="17" thickBot="1" x14ac:dyDescent="0.25">
      <c r="C119" s="19"/>
      <c r="D119" s="19"/>
    </row>
    <row r="120" spans="3:4" s="14" customFormat="1" ht="17" thickBot="1" x14ac:dyDescent="0.25">
      <c r="C120" s="19"/>
      <c r="D120" s="19"/>
    </row>
    <row r="121" spans="3:4" s="14" customFormat="1" ht="17" thickBot="1" x14ac:dyDescent="0.25">
      <c r="C121" s="19"/>
      <c r="D121" s="19"/>
    </row>
    <row r="122" spans="3:4" s="14" customFormat="1" ht="17" thickBot="1" x14ac:dyDescent="0.25">
      <c r="C122" s="19"/>
      <c r="D122" s="19"/>
    </row>
    <row r="123" spans="3:4" s="14" customFormat="1" ht="17" thickBot="1" x14ac:dyDescent="0.25">
      <c r="C123" s="19"/>
      <c r="D123" s="19"/>
    </row>
    <row r="124" spans="3:4" s="14" customFormat="1" ht="17" thickBot="1" x14ac:dyDescent="0.25">
      <c r="C124" s="19"/>
      <c r="D124" s="19"/>
    </row>
    <row r="125" spans="3:4" s="14" customFormat="1" ht="17" thickBot="1" x14ac:dyDescent="0.25">
      <c r="C125" s="19"/>
      <c r="D125" s="19"/>
    </row>
    <row r="126" spans="3:4" s="14" customFormat="1" ht="17" thickBot="1" x14ac:dyDescent="0.25">
      <c r="C126" s="19"/>
      <c r="D126" s="19"/>
    </row>
    <row r="127" spans="3:4" s="14" customFormat="1" ht="17" thickBot="1" x14ac:dyDescent="0.25">
      <c r="C127" s="19"/>
      <c r="D127" s="19"/>
    </row>
    <row r="128" spans="3:4" s="14" customFormat="1" ht="17" thickBot="1" x14ac:dyDescent="0.25">
      <c r="C128" s="19"/>
      <c r="D128" s="19"/>
    </row>
    <row r="129" spans="3:4" s="14" customFormat="1" ht="17" thickBot="1" x14ac:dyDescent="0.25">
      <c r="C129" s="19"/>
      <c r="D129" s="19"/>
    </row>
    <row r="130" spans="3:4" s="14" customFormat="1" ht="17" thickBot="1" x14ac:dyDescent="0.25">
      <c r="C130" s="19"/>
      <c r="D130" s="19"/>
    </row>
    <row r="131" spans="3:4" s="14" customFormat="1" ht="17" thickBot="1" x14ac:dyDescent="0.25">
      <c r="C131" s="19"/>
      <c r="D131" s="19"/>
    </row>
    <row r="132" spans="3:4" s="14" customFormat="1" ht="17" thickBot="1" x14ac:dyDescent="0.25">
      <c r="C132" s="19"/>
      <c r="D132" s="19"/>
    </row>
    <row r="133" spans="3:4" s="14" customFormat="1" ht="17" thickBot="1" x14ac:dyDescent="0.25">
      <c r="C133" s="19"/>
      <c r="D133" s="19"/>
    </row>
    <row r="134" spans="3:4" s="14" customFormat="1" ht="17" thickBot="1" x14ac:dyDescent="0.25">
      <c r="C134" s="19"/>
      <c r="D134" s="19"/>
    </row>
    <row r="135" spans="3:4" s="14" customFormat="1" ht="17" thickBot="1" x14ac:dyDescent="0.25">
      <c r="C135" s="19"/>
      <c r="D135" s="19"/>
    </row>
    <row r="136" spans="3:4" s="14" customFormat="1" ht="17" thickBot="1" x14ac:dyDescent="0.25">
      <c r="C136" s="19"/>
      <c r="D136" s="19"/>
    </row>
    <row r="137" spans="3:4" s="14" customFormat="1" ht="17" thickBot="1" x14ac:dyDescent="0.25">
      <c r="C137" s="19"/>
      <c r="D137" s="19"/>
    </row>
    <row r="138" spans="3:4" s="14" customFormat="1" ht="17" thickBot="1" x14ac:dyDescent="0.25">
      <c r="C138" s="19"/>
      <c r="D138" s="19"/>
    </row>
    <row r="139" spans="3:4" s="14" customFormat="1" ht="17" thickBot="1" x14ac:dyDescent="0.25">
      <c r="C139" s="19"/>
      <c r="D139" s="19"/>
    </row>
    <row r="140" spans="3:4" s="14" customFormat="1" ht="17" thickBot="1" x14ac:dyDescent="0.25">
      <c r="C140" s="19"/>
      <c r="D140" s="19"/>
    </row>
    <row r="141" spans="3:4" s="14" customFormat="1" ht="17" thickBot="1" x14ac:dyDescent="0.25">
      <c r="C141" s="19"/>
      <c r="D141" s="19"/>
    </row>
    <row r="142" spans="3:4" s="14" customFormat="1" ht="17" thickBot="1" x14ac:dyDescent="0.25">
      <c r="C142" s="19"/>
      <c r="D142" s="19"/>
    </row>
    <row r="143" spans="3:4" s="14" customFormat="1" ht="17" thickBot="1" x14ac:dyDescent="0.25">
      <c r="C143" s="19"/>
      <c r="D143" s="19"/>
    </row>
    <row r="144" spans="3:4" s="14" customFormat="1" ht="17" thickBot="1" x14ac:dyDescent="0.25">
      <c r="C144" s="19"/>
      <c r="D144" s="19"/>
    </row>
    <row r="145" spans="3:4" s="14" customFormat="1" ht="17" thickBot="1" x14ac:dyDescent="0.25">
      <c r="C145" s="19"/>
      <c r="D145" s="19"/>
    </row>
    <row r="146" spans="3:4" s="14" customFormat="1" ht="17" thickBot="1" x14ac:dyDescent="0.25">
      <c r="C146" s="19"/>
      <c r="D146" s="19"/>
    </row>
    <row r="147" spans="3:4" s="14" customFormat="1" ht="17" thickBot="1" x14ac:dyDescent="0.25">
      <c r="C147" s="19"/>
      <c r="D147" s="19"/>
    </row>
    <row r="148" spans="3:4" s="14" customFormat="1" ht="17" thickBot="1" x14ac:dyDescent="0.25">
      <c r="C148" s="19"/>
      <c r="D148" s="19"/>
    </row>
    <row r="149" spans="3:4" s="14" customFormat="1" ht="17" thickBot="1" x14ac:dyDescent="0.25">
      <c r="C149" s="19"/>
      <c r="D149" s="19"/>
    </row>
    <row r="150" spans="3:4" s="14" customFormat="1" ht="17" thickBot="1" x14ac:dyDescent="0.25">
      <c r="C150" s="19"/>
      <c r="D150" s="19"/>
    </row>
    <row r="151" spans="3:4" s="14" customFormat="1" ht="17" thickBot="1" x14ac:dyDescent="0.25">
      <c r="C151" s="19"/>
      <c r="D151" s="19"/>
    </row>
    <row r="152" spans="3:4" s="14" customFormat="1" ht="17" thickBot="1" x14ac:dyDescent="0.25">
      <c r="C152" s="19"/>
      <c r="D152" s="19"/>
    </row>
    <row r="153" spans="3:4" s="14" customFormat="1" ht="17" thickBot="1" x14ac:dyDescent="0.25">
      <c r="C153" s="19"/>
      <c r="D153" s="19"/>
    </row>
    <row r="154" spans="3:4" s="14" customFormat="1" ht="17" thickBot="1" x14ac:dyDescent="0.25">
      <c r="C154" s="19"/>
      <c r="D154" s="19"/>
    </row>
    <row r="155" spans="3:4" s="14" customFormat="1" ht="17" thickBot="1" x14ac:dyDescent="0.25">
      <c r="C155" s="19"/>
      <c r="D155" s="19"/>
    </row>
    <row r="156" spans="3:4" s="14" customFormat="1" ht="17" thickBot="1" x14ac:dyDescent="0.25">
      <c r="C156" s="19"/>
      <c r="D156" s="19"/>
    </row>
    <row r="157" spans="3:4" s="14" customFormat="1" ht="17" thickBot="1" x14ac:dyDescent="0.25">
      <c r="C157" s="19"/>
      <c r="D157" s="19"/>
    </row>
    <row r="158" spans="3:4" s="14" customFormat="1" ht="17" thickBot="1" x14ac:dyDescent="0.25">
      <c r="C158" s="19"/>
      <c r="D158" s="19"/>
    </row>
    <row r="159" spans="3:4" s="14" customFormat="1" ht="17" thickBot="1" x14ac:dyDescent="0.25">
      <c r="C159" s="19"/>
      <c r="D159" s="19"/>
    </row>
    <row r="160" spans="3:4" s="14" customFormat="1" ht="17" thickBot="1" x14ac:dyDescent="0.25">
      <c r="C160" s="19"/>
      <c r="D160" s="19"/>
    </row>
    <row r="161" spans="3:4" s="14" customFormat="1" ht="17" thickBot="1" x14ac:dyDescent="0.25">
      <c r="C161" s="19"/>
      <c r="D161" s="19"/>
    </row>
    <row r="162" spans="3:4" s="14" customFormat="1" ht="17" thickBot="1" x14ac:dyDescent="0.25">
      <c r="C162" s="19"/>
      <c r="D162" s="19"/>
    </row>
    <row r="163" spans="3:4" s="14" customFormat="1" ht="17" thickBot="1" x14ac:dyDescent="0.25">
      <c r="C163" s="19"/>
      <c r="D163" s="19"/>
    </row>
    <row r="164" spans="3:4" s="14" customFormat="1" ht="17" thickBot="1" x14ac:dyDescent="0.25">
      <c r="C164" s="19"/>
      <c r="D164" s="19"/>
    </row>
    <row r="165" spans="3:4" s="14" customFormat="1" ht="17" thickBot="1" x14ac:dyDescent="0.25">
      <c r="C165" s="19"/>
      <c r="D165" s="19"/>
    </row>
    <row r="166" spans="3:4" s="14" customFormat="1" ht="17" thickBot="1" x14ac:dyDescent="0.25">
      <c r="C166" s="19"/>
      <c r="D166" s="19"/>
    </row>
    <row r="167" spans="3:4" s="14" customFormat="1" ht="17" thickBot="1" x14ac:dyDescent="0.25">
      <c r="C167" s="19"/>
      <c r="D167" s="19"/>
    </row>
    <row r="168" spans="3:4" s="14" customFormat="1" ht="17" thickBot="1" x14ac:dyDescent="0.25">
      <c r="C168" s="19"/>
      <c r="D168" s="19"/>
    </row>
    <row r="169" spans="3:4" s="14" customFormat="1" ht="17" thickBot="1" x14ac:dyDescent="0.25">
      <c r="C169" s="19"/>
      <c r="D169" s="19"/>
    </row>
    <row r="170" spans="3:4" s="14" customFormat="1" ht="17" thickBot="1" x14ac:dyDescent="0.25">
      <c r="C170" s="19"/>
      <c r="D170" s="19"/>
    </row>
    <row r="171" spans="3:4" s="14" customFormat="1" ht="17" thickBot="1" x14ac:dyDescent="0.25">
      <c r="C171" s="19"/>
      <c r="D171" s="19"/>
    </row>
    <row r="172" spans="3:4" s="14" customFormat="1" ht="17" thickBot="1" x14ac:dyDescent="0.25">
      <c r="C172" s="19"/>
      <c r="D172" s="19"/>
    </row>
    <row r="173" spans="3:4" s="14" customFormat="1" ht="17" thickBot="1" x14ac:dyDescent="0.25">
      <c r="C173" s="19"/>
      <c r="D173" s="19"/>
    </row>
    <row r="174" spans="3:4" s="14" customFormat="1" ht="17" thickBot="1" x14ac:dyDescent="0.25">
      <c r="C174" s="19"/>
      <c r="D174" s="19"/>
    </row>
    <row r="175" spans="3:4" s="14" customFormat="1" ht="17" thickBot="1" x14ac:dyDescent="0.25">
      <c r="C175" s="19"/>
      <c r="D175" s="19"/>
    </row>
    <row r="176" spans="3:4" s="14" customFormat="1" ht="17" thickBot="1" x14ac:dyDescent="0.25">
      <c r="C176" s="19"/>
      <c r="D176" s="19"/>
    </row>
    <row r="177" spans="3:4" s="14" customFormat="1" ht="17" thickBot="1" x14ac:dyDescent="0.25">
      <c r="C177" s="19"/>
      <c r="D177" s="19"/>
    </row>
    <row r="178" spans="3:4" s="14" customFormat="1" ht="17" thickBot="1" x14ac:dyDescent="0.25">
      <c r="C178" s="19"/>
      <c r="D178" s="19"/>
    </row>
    <row r="179" spans="3:4" s="14" customFormat="1" ht="17" thickBot="1" x14ac:dyDescent="0.25">
      <c r="C179" s="19"/>
      <c r="D179" s="19"/>
    </row>
    <row r="180" spans="3:4" s="14" customFormat="1" ht="17" thickBot="1" x14ac:dyDescent="0.25">
      <c r="C180" s="19"/>
      <c r="D180" s="19"/>
    </row>
    <row r="181" spans="3:4" s="14" customFormat="1" ht="17" thickBot="1" x14ac:dyDescent="0.25">
      <c r="C181" s="19"/>
      <c r="D181" s="19"/>
    </row>
    <row r="182" spans="3:4" s="14" customFormat="1" ht="17" thickBot="1" x14ac:dyDescent="0.25">
      <c r="C182" s="19"/>
      <c r="D182" s="19"/>
    </row>
    <row r="183" spans="3:4" s="14" customFormat="1" ht="17" thickBot="1" x14ac:dyDescent="0.25">
      <c r="C183" s="19"/>
      <c r="D183" s="19"/>
    </row>
    <row r="184" spans="3:4" s="14" customFormat="1" ht="17" thickBot="1" x14ac:dyDescent="0.25">
      <c r="C184" s="19"/>
      <c r="D184" s="19"/>
    </row>
    <row r="185" spans="3:4" s="14" customFormat="1" ht="17" thickBot="1" x14ac:dyDescent="0.25">
      <c r="C185" s="19"/>
      <c r="D185" s="19"/>
    </row>
    <row r="186" spans="3:4" s="14" customFormat="1" ht="17" thickBot="1" x14ac:dyDescent="0.25">
      <c r="C186" s="19"/>
      <c r="D186" s="19"/>
    </row>
    <row r="187" spans="3:4" s="14" customFormat="1" ht="17" thickBot="1" x14ac:dyDescent="0.25">
      <c r="C187" s="19"/>
      <c r="D187" s="19"/>
    </row>
    <row r="188" spans="3:4" s="14" customFormat="1" ht="17" thickBot="1" x14ac:dyDescent="0.25">
      <c r="C188" s="19"/>
      <c r="D188" s="19"/>
    </row>
    <row r="189" spans="3:4" s="14" customFormat="1" ht="17" thickBot="1" x14ac:dyDescent="0.25">
      <c r="C189" s="19"/>
      <c r="D189" s="19"/>
    </row>
    <row r="190" spans="3:4" s="14" customFormat="1" ht="17" thickBot="1" x14ac:dyDescent="0.25">
      <c r="C190" s="19"/>
      <c r="D190" s="19"/>
    </row>
    <row r="191" spans="3:4" s="14" customFormat="1" ht="17" thickBot="1" x14ac:dyDescent="0.25">
      <c r="C191" s="19"/>
      <c r="D191" s="19"/>
    </row>
    <row r="192" spans="3:4" s="14" customFormat="1" ht="17" thickBot="1" x14ac:dyDescent="0.25">
      <c r="C192" s="19"/>
      <c r="D192" s="19"/>
    </row>
    <row r="193" spans="3:4" s="14" customFormat="1" ht="17" thickBot="1" x14ac:dyDescent="0.25">
      <c r="C193" s="19"/>
      <c r="D193" s="19"/>
    </row>
    <row r="194" spans="3:4" s="14" customFormat="1" ht="17" thickBot="1" x14ac:dyDescent="0.25">
      <c r="C194" s="19"/>
      <c r="D194" s="19"/>
    </row>
    <row r="195" spans="3:4" s="14" customFormat="1" ht="17" thickBot="1" x14ac:dyDescent="0.25">
      <c r="C195" s="19"/>
      <c r="D195" s="19"/>
    </row>
    <row r="196" spans="3:4" s="14" customFormat="1" ht="17" thickBot="1" x14ac:dyDescent="0.25">
      <c r="C196" s="19"/>
      <c r="D196" s="19"/>
    </row>
    <row r="197" spans="3:4" s="14" customFormat="1" ht="17" thickBot="1" x14ac:dyDescent="0.25">
      <c r="C197" s="19"/>
      <c r="D197" s="19"/>
    </row>
    <row r="198" spans="3:4" s="14" customFormat="1" ht="17" thickBot="1" x14ac:dyDescent="0.25">
      <c r="C198" s="19"/>
      <c r="D198" s="19"/>
    </row>
    <row r="199" spans="3:4" s="14" customFormat="1" ht="17" thickBot="1" x14ac:dyDescent="0.25">
      <c r="C199" s="19"/>
      <c r="D199" s="19"/>
    </row>
    <row r="200" spans="3:4" s="14" customFormat="1" ht="17" thickBot="1" x14ac:dyDescent="0.25">
      <c r="C200" s="19"/>
      <c r="D200" s="19"/>
    </row>
    <row r="201" spans="3:4" s="14" customFormat="1" ht="17" thickBot="1" x14ac:dyDescent="0.25">
      <c r="C201" s="19"/>
      <c r="D201" s="19"/>
    </row>
    <row r="202" spans="3:4" s="14" customFormat="1" ht="17" thickBot="1" x14ac:dyDescent="0.25">
      <c r="C202" s="19"/>
      <c r="D202" s="19"/>
    </row>
    <row r="203" spans="3:4" s="14" customFormat="1" ht="17" thickBot="1" x14ac:dyDescent="0.25">
      <c r="C203" s="19"/>
      <c r="D203" s="19"/>
    </row>
    <row r="204" spans="3:4" s="14" customFormat="1" ht="17" thickBot="1" x14ac:dyDescent="0.25">
      <c r="C204" s="19"/>
      <c r="D204" s="19"/>
    </row>
    <row r="205" spans="3:4" s="14" customFormat="1" ht="17" thickBot="1" x14ac:dyDescent="0.25">
      <c r="C205" s="19"/>
      <c r="D205" s="19"/>
    </row>
    <row r="206" spans="3:4" s="14" customFormat="1" ht="17" thickBot="1" x14ac:dyDescent="0.25">
      <c r="C206" s="19"/>
      <c r="D206" s="19"/>
    </row>
    <row r="207" spans="3:4" s="14" customFormat="1" ht="17" thickBot="1" x14ac:dyDescent="0.25">
      <c r="C207" s="19"/>
      <c r="D207" s="19"/>
    </row>
    <row r="208" spans="3:4" s="14" customFormat="1" ht="17" thickBot="1" x14ac:dyDescent="0.25">
      <c r="C208" s="19"/>
      <c r="D208" s="19"/>
    </row>
    <row r="209" spans="3:4" s="14" customFormat="1" ht="17" thickBot="1" x14ac:dyDescent="0.25">
      <c r="C209" s="19"/>
      <c r="D209" s="19"/>
    </row>
    <row r="210" spans="3:4" s="14" customFormat="1" ht="17" thickBot="1" x14ac:dyDescent="0.25">
      <c r="C210" s="19"/>
      <c r="D210" s="19"/>
    </row>
    <row r="211" spans="3:4" s="14" customFormat="1" ht="17" thickBot="1" x14ac:dyDescent="0.25">
      <c r="C211" s="19"/>
      <c r="D211" s="19"/>
    </row>
    <row r="212" spans="3:4" s="14" customFormat="1" ht="17" thickBot="1" x14ac:dyDescent="0.25">
      <c r="C212" s="19"/>
      <c r="D212" s="19"/>
    </row>
    <row r="213" spans="3:4" s="14" customFormat="1" ht="17" thickBot="1" x14ac:dyDescent="0.25">
      <c r="C213" s="19"/>
      <c r="D213" s="19"/>
    </row>
    <row r="214" spans="3:4" s="14" customFormat="1" ht="17" thickBot="1" x14ac:dyDescent="0.25">
      <c r="C214" s="19"/>
      <c r="D214" s="19"/>
    </row>
    <row r="215" spans="3:4" s="14" customFormat="1" ht="17" thickBot="1" x14ac:dyDescent="0.25">
      <c r="C215" s="19"/>
      <c r="D215" s="19"/>
    </row>
    <row r="216" spans="3:4" s="14" customFormat="1" ht="17" thickBot="1" x14ac:dyDescent="0.25">
      <c r="C216" s="19"/>
      <c r="D216" s="19"/>
    </row>
    <row r="217" spans="3:4" s="14" customFormat="1" ht="17" thickBot="1" x14ac:dyDescent="0.25">
      <c r="C217" s="19"/>
      <c r="D217" s="19"/>
    </row>
    <row r="218" spans="3:4" s="14" customFormat="1" ht="17" thickBot="1" x14ac:dyDescent="0.25">
      <c r="C218" s="19"/>
      <c r="D218" s="19"/>
    </row>
    <row r="219" spans="3:4" s="14" customFormat="1" ht="17" thickBot="1" x14ac:dyDescent="0.25">
      <c r="C219" s="19"/>
      <c r="D219" s="19"/>
    </row>
    <row r="220" spans="3:4" s="14" customFormat="1" ht="17" thickBot="1" x14ac:dyDescent="0.25">
      <c r="C220" s="19"/>
      <c r="D220" s="19"/>
    </row>
    <row r="221" spans="3:4" s="14" customFormat="1" ht="17" thickBot="1" x14ac:dyDescent="0.25">
      <c r="C221" s="19"/>
      <c r="D221" s="19"/>
    </row>
    <row r="222" spans="3:4" s="14" customFormat="1" ht="17" thickBot="1" x14ac:dyDescent="0.25">
      <c r="C222" s="19"/>
      <c r="D222" s="19"/>
    </row>
    <row r="223" spans="3:4" s="14" customFormat="1" ht="17" thickBot="1" x14ac:dyDescent="0.25">
      <c r="C223" s="19"/>
      <c r="D223" s="19"/>
    </row>
    <row r="224" spans="3:4" s="14" customFormat="1" ht="17" thickBot="1" x14ac:dyDescent="0.25">
      <c r="C224" s="19"/>
      <c r="D224" s="19"/>
    </row>
    <row r="225" spans="3:4" s="14" customFormat="1" ht="17" thickBot="1" x14ac:dyDescent="0.25">
      <c r="C225" s="19"/>
      <c r="D225" s="19"/>
    </row>
    <row r="226" spans="3:4" s="14" customFormat="1" ht="17" thickBot="1" x14ac:dyDescent="0.25">
      <c r="C226" s="19"/>
      <c r="D226" s="19"/>
    </row>
    <row r="227" spans="3:4" s="14" customFormat="1" ht="17" thickBot="1" x14ac:dyDescent="0.25">
      <c r="C227" s="19"/>
      <c r="D227" s="19"/>
    </row>
    <row r="228" spans="3:4" s="14" customFormat="1" ht="17" thickBot="1" x14ac:dyDescent="0.25">
      <c r="C228" s="19"/>
      <c r="D228" s="19"/>
    </row>
    <row r="229" spans="3:4" s="14" customFormat="1" ht="17" thickBot="1" x14ac:dyDescent="0.25">
      <c r="C229" s="19"/>
      <c r="D229" s="19"/>
    </row>
    <row r="230" spans="3:4" s="14" customFormat="1" ht="17" thickBot="1" x14ac:dyDescent="0.25">
      <c r="C230" s="19"/>
      <c r="D230" s="19"/>
    </row>
    <row r="231" spans="3:4" s="14" customFormat="1" ht="17" thickBot="1" x14ac:dyDescent="0.25">
      <c r="C231" s="19"/>
      <c r="D231" s="19"/>
    </row>
    <row r="232" spans="3:4" s="14" customFormat="1" ht="17" thickBot="1" x14ac:dyDescent="0.25">
      <c r="C232" s="19"/>
      <c r="D232" s="19"/>
    </row>
    <row r="233" spans="3:4" s="14" customFormat="1" ht="17" thickBot="1" x14ac:dyDescent="0.25">
      <c r="C233" s="19"/>
      <c r="D233" s="19"/>
    </row>
    <row r="234" spans="3:4" s="14" customFormat="1" ht="17" thickBot="1" x14ac:dyDescent="0.25">
      <c r="C234" s="19"/>
      <c r="D234" s="19"/>
    </row>
    <row r="235" spans="3:4" s="14" customFormat="1" ht="17" thickBot="1" x14ac:dyDescent="0.25">
      <c r="C235" s="19"/>
      <c r="D235" s="19"/>
    </row>
    <row r="236" spans="3:4" s="14" customFormat="1" ht="17" thickBot="1" x14ac:dyDescent="0.25">
      <c r="C236" s="19"/>
      <c r="D236" s="19"/>
    </row>
    <row r="237" spans="3:4" s="14" customFormat="1" ht="17" thickBot="1" x14ac:dyDescent="0.25">
      <c r="C237" s="19"/>
      <c r="D237" s="19"/>
    </row>
    <row r="238" spans="3:4" s="14" customFormat="1" ht="17" thickBot="1" x14ac:dyDescent="0.25">
      <c r="C238" s="19"/>
      <c r="D238" s="19"/>
    </row>
    <row r="239" spans="3:4" s="14" customFormat="1" ht="17" thickBot="1" x14ac:dyDescent="0.25">
      <c r="C239" s="19"/>
      <c r="D239" s="19"/>
    </row>
    <row r="240" spans="3:4" s="14" customFormat="1" ht="17" thickBot="1" x14ac:dyDescent="0.25">
      <c r="C240" s="19"/>
      <c r="D240" s="19"/>
    </row>
    <row r="241" spans="3:4" s="14" customFormat="1" ht="17" thickBot="1" x14ac:dyDescent="0.25">
      <c r="C241" s="19"/>
      <c r="D241" s="19"/>
    </row>
    <row r="242" spans="3:4" s="14" customFormat="1" ht="17" thickBot="1" x14ac:dyDescent="0.25">
      <c r="C242" s="19"/>
      <c r="D242" s="19"/>
    </row>
    <row r="243" spans="3:4" s="14" customFormat="1" ht="17" thickBot="1" x14ac:dyDescent="0.25">
      <c r="C243" s="19"/>
      <c r="D243" s="19"/>
    </row>
    <row r="244" spans="3:4" s="14" customFormat="1" ht="17" thickBot="1" x14ac:dyDescent="0.25">
      <c r="C244" s="19"/>
      <c r="D244" s="19"/>
    </row>
    <row r="245" spans="3:4" s="14" customFormat="1" ht="17" thickBot="1" x14ac:dyDescent="0.25">
      <c r="C245" s="19"/>
      <c r="D245" s="19"/>
    </row>
    <row r="246" spans="3:4" s="14" customFormat="1" ht="17" thickBot="1" x14ac:dyDescent="0.25">
      <c r="C246" s="19"/>
      <c r="D246" s="19"/>
    </row>
    <row r="247" spans="3:4" s="14" customFormat="1" ht="17" thickBot="1" x14ac:dyDescent="0.25">
      <c r="C247" s="19"/>
      <c r="D247" s="19"/>
    </row>
    <row r="248" spans="3:4" s="14" customFormat="1" ht="17" thickBot="1" x14ac:dyDescent="0.25">
      <c r="C248" s="19"/>
      <c r="D248" s="19"/>
    </row>
    <row r="249" spans="3:4" s="14" customFormat="1" ht="17" thickBot="1" x14ac:dyDescent="0.25">
      <c r="C249" s="19"/>
      <c r="D249" s="19"/>
    </row>
    <row r="250" spans="3:4" s="14" customFormat="1" ht="17" thickBot="1" x14ac:dyDescent="0.25">
      <c r="C250" s="19"/>
      <c r="D250" s="19"/>
    </row>
    <row r="251" spans="3:4" s="14" customFormat="1" ht="17" thickBot="1" x14ac:dyDescent="0.25">
      <c r="C251" s="19"/>
      <c r="D251" s="19"/>
    </row>
    <row r="252" spans="3:4" s="14" customFormat="1" ht="17" thickBot="1" x14ac:dyDescent="0.25">
      <c r="C252" s="19"/>
      <c r="D252" s="19"/>
    </row>
    <row r="253" spans="3:4" s="14" customFormat="1" ht="17" thickBot="1" x14ac:dyDescent="0.25">
      <c r="C253" s="19"/>
      <c r="D253" s="19"/>
    </row>
    <row r="254" spans="3:4" s="14" customFormat="1" ht="17" thickBot="1" x14ac:dyDescent="0.25">
      <c r="C254" s="19"/>
      <c r="D254" s="19"/>
    </row>
    <row r="255" spans="3:4" s="14" customFormat="1" ht="17" thickBot="1" x14ac:dyDescent="0.25">
      <c r="C255" s="19"/>
      <c r="D255" s="19"/>
    </row>
    <row r="256" spans="3:4" s="14" customFormat="1" ht="17" thickBot="1" x14ac:dyDescent="0.25">
      <c r="C256" s="19"/>
      <c r="D256" s="19"/>
    </row>
    <row r="257" spans="3:4" s="14" customFormat="1" ht="17" thickBot="1" x14ac:dyDescent="0.25">
      <c r="C257" s="19"/>
      <c r="D257" s="19"/>
    </row>
    <row r="258" spans="3:4" s="14" customFormat="1" ht="17" thickBot="1" x14ac:dyDescent="0.25">
      <c r="C258" s="19"/>
      <c r="D258" s="19"/>
    </row>
    <row r="259" spans="3:4" s="14" customFormat="1" ht="17" thickBot="1" x14ac:dyDescent="0.25">
      <c r="C259" s="19"/>
      <c r="D259" s="19"/>
    </row>
    <row r="260" spans="3:4" s="14" customFormat="1" ht="17" thickBot="1" x14ac:dyDescent="0.25">
      <c r="C260" s="19"/>
      <c r="D260" s="19"/>
    </row>
    <row r="261" spans="3:4" s="14" customFormat="1" ht="17" thickBot="1" x14ac:dyDescent="0.25">
      <c r="C261" s="19"/>
      <c r="D261" s="19"/>
    </row>
    <row r="262" spans="3:4" s="14" customFormat="1" ht="17" thickBot="1" x14ac:dyDescent="0.25">
      <c r="C262" s="19"/>
      <c r="D262" s="19"/>
    </row>
    <row r="263" spans="3:4" s="14" customFormat="1" ht="17" thickBot="1" x14ac:dyDescent="0.25">
      <c r="C263" s="19"/>
      <c r="D263" s="19"/>
    </row>
    <row r="264" spans="3:4" s="14" customFormat="1" ht="17" thickBot="1" x14ac:dyDescent="0.25">
      <c r="C264" s="19"/>
      <c r="D264" s="19"/>
    </row>
    <row r="265" spans="3:4" s="14" customFormat="1" ht="17" thickBot="1" x14ac:dyDescent="0.25">
      <c r="C265" s="19"/>
      <c r="D265" s="19"/>
    </row>
    <row r="266" spans="3:4" s="14" customFormat="1" ht="17" thickBot="1" x14ac:dyDescent="0.25">
      <c r="C266" s="19"/>
      <c r="D266" s="19"/>
    </row>
    <row r="267" spans="3:4" s="14" customFormat="1" ht="17" thickBot="1" x14ac:dyDescent="0.25">
      <c r="C267" s="19"/>
      <c r="D267" s="19"/>
    </row>
    <row r="268" spans="3:4" s="14" customFormat="1" ht="17" thickBot="1" x14ac:dyDescent="0.25">
      <c r="C268" s="19"/>
      <c r="D268" s="19"/>
    </row>
    <row r="269" spans="3:4" s="14" customFormat="1" ht="17" thickBot="1" x14ac:dyDescent="0.25">
      <c r="C269" s="19"/>
      <c r="D269" s="19"/>
    </row>
    <row r="270" spans="3:4" s="14" customFormat="1" ht="17" thickBot="1" x14ac:dyDescent="0.25">
      <c r="C270" s="19"/>
      <c r="D270" s="19"/>
    </row>
    <row r="271" spans="3:4" s="14" customFormat="1" ht="17" thickBot="1" x14ac:dyDescent="0.25">
      <c r="C271" s="19"/>
      <c r="D271" s="19"/>
    </row>
    <row r="272" spans="3:4" s="14" customFormat="1" ht="17" thickBot="1" x14ac:dyDescent="0.25">
      <c r="C272" s="19"/>
      <c r="D272" s="19"/>
    </row>
    <row r="273" spans="3:4" s="14" customFormat="1" ht="17" thickBot="1" x14ac:dyDescent="0.25">
      <c r="C273" s="19"/>
      <c r="D273" s="19"/>
    </row>
    <row r="274" spans="3:4" s="14" customFormat="1" ht="17" thickBot="1" x14ac:dyDescent="0.25">
      <c r="C274" s="19"/>
      <c r="D274" s="19"/>
    </row>
    <row r="275" spans="3:4" s="14" customFormat="1" ht="17" thickBot="1" x14ac:dyDescent="0.25">
      <c r="C275" s="19"/>
      <c r="D275" s="19"/>
    </row>
    <row r="276" spans="3:4" s="14" customFormat="1" ht="17" thickBot="1" x14ac:dyDescent="0.25">
      <c r="C276" s="19"/>
      <c r="D276" s="19"/>
    </row>
    <row r="277" spans="3:4" s="14" customFormat="1" ht="17" thickBot="1" x14ac:dyDescent="0.25">
      <c r="C277" s="19"/>
      <c r="D277" s="19"/>
    </row>
    <row r="278" spans="3:4" s="14" customFormat="1" ht="17" thickBot="1" x14ac:dyDescent="0.25">
      <c r="C278" s="19"/>
      <c r="D278" s="19"/>
    </row>
    <row r="279" spans="3:4" s="14" customFormat="1" ht="17" thickBot="1" x14ac:dyDescent="0.25">
      <c r="C279" s="19"/>
      <c r="D279" s="19"/>
    </row>
    <row r="280" spans="3:4" s="14" customFormat="1" ht="17" thickBot="1" x14ac:dyDescent="0.25">
      <c r="C280" s="19"/>
      <c r="D280" s="19"/>
    </row>
    <row r="281" spans="3:4" s="14" customFormat="1" ht="17" thickBot="1" x14ac:dyDescent="0.25">
      <c r="C281" s="19"/>
      <c r="D281" s="19"/>
    </row>
    <row r="282" spans="3:4" s="14" customFormat="1" ht="17" thickBot="1" x14ac:dyDescent="0.25">
      <c r="C282" s="19"/>
      <c r="D282" s="19"/>
    </row>
    <row r="283" spans="3:4" s="14" customFormat="1" ht="17" thickBot="1" x14ac:dyDescent="0.25">
      <c r="C283" s="19"/>
      <c r="D283" s="19"/>
    </row>
    <row r="284" spans="3:4" s="14" customFormat="1" ht="17" thickBot="1" x14ac:dyDescent="0.25">
      <c r="C284" s="19"/>
      <c r="D284" s="19"/>
    </row>
    <row r="285" spans="3:4" s="14" customFormat="1" ht="17" thickBot="1" x14ac:dyDescent="0.25">
      <c r="C285" s="19"/>
      <c r="D285" s="19"/>
    </row>
    <row r="286" spans="3:4" s="14" customFormat="1" ht="17" thickBot="1" x14ac:dyDescent="0.25">
      <c r="C286" s="19"/>
      <c r="D286" s="19"/>
    </row>
    <row r="287" spans="3:4" s="14" customFormat="1" ht="17" thickBot="1" x14ac:dyDescent="0.25">
      <c r="C287" s="19"/>
      <c r="D287" s="19"/>
    </row>
    <row r="288" spans="3:4" s="14" customFormat="1" ht="17" thickBot="1" x14ac:dyDescent="0.25">
      <c r="C288" s="19"/>
      <c r="D288" s="19"/>
    </row>
    <row r="289" spans="3:4" s="14" customFormat="1" ht="17" thickBot="1" x14ac:dyDescent="0.25">
      <c r="C289" s="19"/>
      <c r="D289" s="19"/>
    </row>
    <row r="290" spans="3:4" s="14" customFormat="1" ht="17" thickBot="1" x14ac:dyDescent="0.25">
      <c r="C290" s="19"/>
      <c r="D290" s="19"/>
    </row>
    <row r="291" spans="3:4" s="14" customFormat="1" ht="17" thickBot="1" x14ac:dyDescent="0.25">
      <c r="C291" s="19"/>
      <c r="D291" s="19"/>
    </row>
    <row r="292" spans="3:4" s="14" customFormat="1" ht="17" thickBot="1" x14ac:dyDescent="0.25">
      <c r="C292" s="19"/>
      <c r="D292" s="19"/>
    </row>
    <row r="293" spans="3:4" s="14" customFormat="1" ht="17" thickBot="1" x14ac:dyDescent="0.25">
      <c r="C293" s="19"/>
      <c r="D293" s="19"/>
    </row>
    <row r="294" spans="3:4" s="14" customFormat="1" ht="17" thickBot="1" x14ac:dyDescent="0.25">
      <c r="C294" s="19"/>
      <c r="D294" s="19"/>
    </row>
    <row r="295" spans="3:4" s="14" customFormat="1" ht="17" thickBot="1" x14ac:dyDescent="0.25">
      <c r="C295" s="19"/>
      <c r="D295" s="19"/>
    </row>
    <row r="296" spans="3:4" s="14" customFormat="1" ht="17" thickBot="1" x14ac:dyDescent="0.25">
      <c r="C296" s="19"/>
      <c r="D296" s="19"/>
    </row>
    <row r="297" spans="3:4" s="14" customFormat="1" ht="17" thickBot="1" x14ac:dyDescent="0.25">
      <c r="C297" s="19"/>
      <c r="D297" s="19"/>
    </row>
    <row r="298" spans="3:4" s="14" customFormat="1" ht="17" thickBot="1" x14ac:dyDescent="0.25">
      <c r="C298" s="19"/>
      <c r="D298" s="19"/>
    </row>
    <row r="299" spans="3:4" s="14" customFormat="1" ht="17" thickBot="1" x14ac:dyDescent="0.25">
      <c r="C299" s="19"/>
      <c r="D299" s="19"/>
    </row>
    <row r="300" spans="3:4" s="14" customFormat="1" ht="17" thickBot="1" x14ac:dyDescent="0.25">
      <c r="C300" s="19"/>
      <c r="D300" s="19"/>
    </row>
    <row r="301" spans="3:4" s="14" customFormat="1" ht="17" thickBot="1" x14ac:dyDescent="0.25">
      <c r="C301" s="19"/>
      <c r="D301" s="19"/>
    </row>
    <row r="302" spans="3:4" s="14" customFormat="1" ht="17" thickBot="1" x14ac:dyDescent="0.25">
      <c r="C302" s="19"/>
      <c r="D302" s="19"/>
    </row>
    <row r="303" spans="3:4" s="14" customFormat="1" ht="17" thickBot="1" x14ac:dyDescent="0.25">
      <c r="C303" s="19"/>
      <c r="D303" s="19"/>
    </row>
    <row r="304" spans="3:4" s="14" customFormat="1" ht="17" thickBot="1" x14ac:dyDescent="0.25">
      <c r="C304" s="19"/>
      <c r="D304" s="19"/>
    </row>
    <row r="305" spans="3:4" s="14" customFormat="1" ht="17" thickBot="1" x14ac:dyDescent="0.25">
      <c r="C305" s="19"/>
      <c r="D305" s="19"/>
    </row>
    <row r="306" spans="3:4" s="14" customFormat="1" ht="17" thickBot="1" x14ac:dyDescent="0.25">
      <c r="C306" s="19"/>
      <c r="D306" s="19"/>
    </row>
    <row r="307" spans="3:4" s="14" customFormat="1" ht="17" thickBot="1" x14ac:dyDescent="0.25">
      <c r="C307" s="19"/>
      <c r="D307" s="19"/>
    </row>
    <row r="308" spans="3:4" s="14" customFormat="1" ht="17" thickBot="1" x14ac:dyDescent="0.25">
      <c r="C308" s="19"/>
      <c r="D308" s="19"/>
    </row>
    <row r="309" spans="3:4" s="14" customFormat="1" ht="17" thickBot="1" x14ac:dyDescent="0.25">
      <c r="C309" s="19"/>
      <c r="D309" s="19"/>
    </row>
    <row r="310" spans="3:4" s="14" customFormat="1" ht="17" thickBot="1" x14ac:dyDescent="0.25">
      <c r="C310" s="19"/>
      <c r="D310" s="19"/>
    </row>
    <row r="311" spans="3:4" s="14" customFormat="1" ht="17" thickBot="1" x14ac:dyDescent="0.25">
      <c r="C311" s="19"/>
      <c r="D311" s="19"/>
    </row>
    <row r="312" spans="3:4" s="14" customFormat="1" ht="17" thickBot="1" x14ac:dyDescent="0.25">
      <c r="C312" s="19"/>
      <c r="D312" s="19"/>
    </row>
    <row r="313" spans="3:4" s="14" customFormat="1" ht="17" thickBot="1" x14ac:dyDescent="0.25">
      <c r="C313" s="19"/>
      <c r="D313" s="19"/>
    </row>
    <row r="314" spans="3:4" s="14" customFormat="1" ht="17" thickBot="1" x14ac:dyDescent="0.25">
      <c r="C314" s="19"/>
      <c r="D314" s="19"/>
    </row>
    <row r="315" spans="3:4" s="14" customFormat="1" ht="17" thickBot="1" x14ac:dyDescent="0.25">
      <c r="C315" s="19"/>
      <c r="D315" s="19"/>
    </row>
    <row r="316" spans="3:4" s="14" customFormat="1" ht="17" thickBot="1" x14ac:dyDescent="0.25">
      <c r="C316" s="19"/>
      <c r="D316" s="19"/>
    </row>
    <row r="317" spans="3:4" s="14" customFormat="1" ht="17" thickBot="1" x14ac:dyDescent="0.25">
      <c r="C317" s="19"/>
      <c r="D317" s="19"/>
    </row>
    <row r="318" spans="3:4" s="14" customFormat="1" ht="17" thickBot="1" x14ac:dyDescent="0.25">
      <c r="C318" s="19"/>
      <c r="D318" s="19"/>
    </row>
    <row r="319" spans="3:4" s="14" customFormat="1" ht="17" thickBot="1" x14ac:dyDescent="0.25">
      <c r="C319" s="19"/>
      <c r="D319" s="19"/>
    </row>
    <row r="320" spans="3:4" s="14" customFormat="1" ht="17" thickBot="1" x14ac:dyDescent="0.25">
      <c r="C320" s="19"/>
      <c r="D320" s="19"/>
    </row>
    <row r="321" spans="3:4" s="14" customFormat="1" ht="17" thickBot="1" x14ac:dyDescent="0.25">
      <c r="C321" s="19"/>
      <c r="D321" s="19"/>
    </row>
    <row r="322" spans="3:4" s="14" customFormat="1" ht="17" thickBot="1" x14ac:dyDescent="0.25">
      <c r="C322" s="19"/>
      <c r="D322" s="19"/>
    </row>
    <row r="323" spans="3:4" s="14" customFormat="1" ht="17" thickBot="1" x14ac:dyDescent="0.25">
      <c r="C323" s="19"/>
      <c r="D323" s="19"/>
    </row>
    <row r="324" spans="3:4" s="14" customFormat="1" ht="17" thickBot="1" x14ac:dyDescent="0.25">
      <c r="C324" s="19"/>
      <c r="D324" s="19"/>
    </row>
    <row r="325" spans="3:4" s="14" customFormat="1" ht="17" thickBot="1" x14ac:dyDescent="0.25">
      <c r="C325" s="19"/>
      <c r="D325" s="19"/>
    </row>
    <row r="326" spans="3:4" s="14" customFormat="1" ht="17" thickBot="1" x14ac:dyDescent="0.25">
      <c r="C326" s="19"/>
      <c r="D326" s="19"/>
    </row>
    <row r="327" spans="3:4" s="14" customFormat="1" ht="17" thickBot="1" x14ac:dyDescent="0.25">
      <c r="C327" s="19"/>
      <c r="D327" s="19"/>
    </row>
    <row r="328" spans="3:4" s="14" customFormat="1" ht="17" thickBot="1" x14ac:dyDescent="0.25">
      <c r="C328" s="19"/>
      <c r="D328" s="19"/>
    </row>
    <row r="329" spans="3:4" s="14" customFormat="1" ht="17" thickBot="1" x14ac:dyDescent="0.25">
      <c r="C329" s="19"/>
      <c r="D329" s="19"/>
    </row>
    <row r="330" spans="3:4" s="14" customFormat="1" ht="17" thickBot="1" x14ac:dyDescent="0.25">
      <c r="C330" s="19"/>
      <c r="D330" s="19"/>
    </row>
    <row r="331" spans="3:4" s="14" customFormat="1" ht="17" thickBot="1" x14ac:dyDescent="0.25">
      <c r="C331" s="19"/>
      <c r="D331" s="19"/>
    </row>
    <row r="332" spans="3:4" s="14" customFormat="1" ht="17" thickBot="1" x14ac:dyDescent="0.25">
      <c r="C332" s="19"/>
      <c r="D332" s="19"/>
    </row>
    <row r="333" spans="3:4" s="14" customFormat="1" ht="17" thickBot="1" x14ac:dyDescent="0.25">
      <c r="C333" s="19"/>
      <c r="D333" s="19"/>
    </row>
    <row r="334" spans="3:4" s="14" customFormat="1" ht="17" thickBot="1" x14ac:dyDescent="0.25">
      <c r="C334" s="19"/>
      <c r="D334" s="19"/>
    </row>
    <row r="335" spans="3:4" s="14" customFormat="1" ht="17" thickBot="1" x14ac:dyDescent="0.25">
      <c r="C335" s="19"/>
      <c r="D335" s="19"/>
    </row>
    <row r="336" spans="3:4" s="14" customFormat="1" ht="17" thickBot="1" x14ac:dyDescent="0.25">
      <c r="C336" s="19"/>
      <c r="D336" s="19"/>
    </row>
    <row r="337" spans="3:4" s="14" customFormat="1" ht="17" thickBot="1" x14ac:dyDescent="0.25">
      <c r="C337" s="19"/>
      <c r="D337" s="19"/>
    </row>
    <row r="338" spans="3:4" s="14" customFormat="1" ht="17" thickBot="1" x14ac:dyDescent="0.25">
      <c r="C338" s="19"/>
      <c r="D338" s="19"/>
    </row>
    <row r="339" spans="3:4" s="14" customFormat="1" ht="17" thickBot="1" x14ac:dyDescent="0.25">
      <c r="C339" s="19"/>
      <c r="D339" s="19"/>
    </row>
    <row r="340" spans="3:4" s="14" customFormat="1" ht="17" thickBot="1" x14ac:dyDescent="0.25">
      <c r="C340" s="19"/>
      <c r="D340" s="19"/>
    </row>
    <row r="341" spans="3:4" s="14" customFormat="1" ht="17" thickBot="1" x14ac:dyDescent="0.25">
      <c r="C341" s="19"/>
      <c r="D341" s="19"/>
    </row>
    <row r="342" spans="3:4" s="14" customFormat="1" ht="17" thickBot="1" x14ac:dyDescent="0.25">
      <c r="C342" s="19"/>
      <c r="D342" s="19"/>
    </row>
    <row r="343" spans="3:4" s="14" customFormat="1" ht="17" thickBot="1" x14ac:dyDescent="0.25">
      <c r="C343" s="19"/>
      <c r="D343" s="19"/>
    </row>
    <row r="344" spans="3:4" s="14" customFormat="1" ht="17" thickBot="1" x14ac:dyDescent="0.25">
      <c r="C344" s="19"/>
      <c r="D344" s="19"/>
    </row>
    <row r="345" spans="3:4" s="14" customFormat="1" ht="17" thickBot="1" x14ac:dyDescent="0.25">
      <c r="C345" s="19"/>
      <c r="D345" s="19"/>
    </row>
    <row r="346" spans="3:4" s="14" customFormat="1" ht="17" thickBot="1" x14ac:dyDescent="0.25">
      <c r="C346" s="19"/>
      <c r="D346" s="19"/>
    </row>
    <row r="347" spans="3:4" s="14" customFormat="1" ht="17" thickBot="1" x14ac:dyDescent="0.25">
      <c r="C347" s="19"/>
      <c r="D347" s="19"/>
    </row>
    <row r="348" spans="3:4" s="14" customFormat="1" ht="17" thickBot="1" x14ac:dyDescent="0.25">
      <c r="C348" s="19"/>
      <c r="D348" s="19"/>
    </row>
    <row r="349" spans="3:4" s="14" customFormat="1" ht="17" thickBot="1" x14ac:dyDescent="0.25">
      <c r="C349" s="19"/>
      <c r="D349" s="19"/>
    </row>
    <row r="350" spans="3:4" s="14" customFormat="1" ht="17" thickBot="1" x14ac:dyDescent="0.25">
      <c r="C350" s="19"/>
      <c r="D350" s="19"/>
    </row>
    <row r="351" spans="3:4" s="14" customFormat="1" ht="17" thickBot="1" x14ac:dyDescent="0.25">
      <c r="C351" s="19"/>
      <c r="D351" s="19"/>
    </row>
    <row r="352" spans="3:4" s="14" customFormat="1" ht="17" thickBot="1" x14ac:dyDescent="0.25">
      <c r="C352" s="19"/>
      <c r="D352" s="19"/>
    </row>
    <row r="353" spans="3:4" s="14" customFormat="1" ht="17" thickBot="1" x14ac:dyDescent="0.25">
      <c r="C353" s="19"/>
      <c r="D353" s="19"/>
    </row>
    <row r="354" spans="3:4" s="14" customFormat="1" ht="17" thickBot="1" x14ac:dyDescent="0.25">
      <c r="C354" s="19"/>
      <c r="D354" s="19"/>
    </row>
    <row r="355" spans="3:4" s="14" customFormat="1" ht="17" thickBot="1" x14ac:dyDescent="0.25">
      <c r="C355" s="19"/>
      <c r="D355" s="19"/>
    </row>
    <row r="356" spans="3:4" s="14" customFormat="1" ht="17" thickBot="1" x14ac:dyDescent="0.25">
      <c r="C356" s="19"/>
      <c r="D356" s="19"/>
    </row>
    <row r="357" spans="3:4" s="14" customFormat="1" ht="17" thickBot="1" x14ac:dyDescent="0.25">
      <c r="C357" s="19"/>
      <c r="D357" s="19"/>
    </row>
    <row r="358" spans="3:4" s="14" customFormat="1" ht="17" thickBot="1" x14ac:dyDescent="0.25">
      <c r="C358" s="19"/>
      <c r="D358" s="19"/>
    </row>
    <row r="359" spans="3:4" s="14" customFormat="1" ht="17" thickBot="1" x14ac:dyDescent="0.25">
      <c r="C359" s="19"/>
      <c r="D359" s="19"/>
    </row>
    <row r="360" spans="3:4" s="14" customFormat="1" ht="17" thickBot="1" x14ac:dyDescent="0.25">
      <c r="C360" s="19"/>
      <c r="D360" s="19"/>
    </row>
    <row r="361" spans="3:4" s="14" customFormat="1" ht="17" thickBot="1" x14ac:dyDescent="0.25">
      <c r="C361" s="19"/>
      <c r="D361" s="19"/>
    </row>
    <row r="362" spans="3:4" s="14" customFormat="1" ht="17" thickBot="1" x14ac:dyDescent="0.25">
      <c r="C362" s="19"/>
      <c r="D362" s="19"/>
    </row>
    <row r="363" spans="3:4" s="14" customFormat="1" ht="17" thickBot="1" x14ac:dyDescent="0.25">
      <c r="C363" s="19"/>
      <c r="D363" s="19"/>
    </row>
    <row r="364" spans="3:4" s="14" customFormat="1" ht="17" thickBot="1" x14ac:dyDescent="0.25">
      <c r="C364" s="19"/>
      <c r="D364" s="19"/>
    </row>
    <row r="365" spans="3:4" s="14" customFormat="1" ht="17" thickBot="1" x14ac:dyDescent="0.25">
      <c r="C365" s="19"/>
      <c r="D365" s="19"/>
    </row>
    <row r="366" spans="3:4" s="14" customFormat="1" ht="17" thickBot="1" x14ac:dyDescent="0.25">
      <c r="C366" s="19"/>
      <c r="D366" s="19"/>
    </row>
    <row r="367" spans="3:4" s="14" customFormat="1" ht="17" thickBot="1" x14ac:dyDescent="0.25">
      <c r="C367" s="19"/>
      <c r="D367" s="19"/>
    </row>
    <row r="368" spans="3:4" s="14" customFormat="1" ht="17" thickBot="1" x14ac:dyDescent="0.25">
      <c r="C368" s="19"/>
      <c r="D368" s="19"/>
    </row>
    <row r="369" spans="3:4" s="14" customFormat="1" ht="17" thickBot="1" x14ac:dyDescent="0.25">
      <c r="C369" s="19"/>
      <c r="D369" s="19"/>
    </row>
    <row r="370" spans="3:4" s="14" customFormat="1" ht="17" thickBot="1" x14ac:dyDescent="0.25">
      <c r="C370" s="19"/>
      <c r="D370" s="19"/>
    </row>
    <row r="371" spans="3:4" s="14" customFormat="1" ht="17" thickBot="1" x14ac:dyDescent="0.25">
      <c r="C371" s="19"/>
      <c r="D371" s="19"/>
    </row>
    <row r="372" spans="3:4" s="14" customFormat="1" ht="17" thickBot="1" x14ac:dyDescent="0.25">
      <c r="C372" s="19"/>
      <c r="D372" s="19"/>
    </row>
    <row r="373" spans="3:4" s="14" customFormat="1" ht="17" thickBot="1" x14ac:dyDescent="0.25">
      <c r="C373" s="19"/>
      <c r="D373" s="19"/>
    </row>
    <row r="374" spans="3:4" s="14" customFormat="1" ht="17" thickBot="1" x14ac:dyDescent="0.25">
      <c r="C374" s="19"/>
      <c r="D374" s="19"/>
    </row>
    <row r="375" spans="3:4" s="14" customFormat="1" ht="17" thickBot="1" x14ac:dyDescent="0.25">
      <c r="C375" s="19"/>
      <c r="D375" s="19"/>
    </row>
    <row r="376" spans="3:4" s="14" customFormat="1" ht="17" thickBot="1" x14ac:dyDescent="0.25">
      <c r="C376" s="19"/>
      <c r="D376" s="19"/>
    </row>
    <row r="377" spans="3:4" s="14" customFormat="1" ht="17" thickBot="1" x14ac:dyDescent="0.25">
      <c r="C377" s="19"/>
      <c r="D377" s="19"/>
    </row>
    <row r="378" spans="3:4" s="14" customFormat="1" ht="17" thickBot="1" x14ac:dyDescent="0.25">
      <c r="C378" s="19"/>
      <c r="D378" s="19"/>
    </row>
    <row r="379" spans="3:4" s="14" customFormat="1" ht="17" thickBot="1" x14ac:dyDescent="0.25">
      <c r="C379" s="19"/>
      <c r="D379" s="19"/>
    </row>
    <row r="380" spans="3:4" s="14" customFormat="1" ht="17" thickBot="1" x14ac:dyDescent="0.25">
      <c r="C380" s="19"/>
      <c r="D380" s="19"/>
    </row>
    <row r="381" spans="3:4" s="14" customFormat="1" ht="17" thickBot="1" x14ac:dyDescent="0.25">
      <c r="C381" s="19"/>
      <c r="D381" s="19"/>
    </row>
    <row r="382" spans="3:4" s="14" customFormat="1" ht="17" thickBot="1" x14ac:dyDescent="0.25">
      <c r="C382" s="19"/>
      <c r="D382" s="19"/>
    </row>
    <row r="383" spans="3:4" s="14" customFormat="1" ht="17" thickBot="1" x14ac:dyDescent="0.25">
      <c r="C383" s="19"/>
      <c r="D383" s="19"/>
    </row>
    <row r="384" spans="3:4" s="14" customFormat="1" ht="17" thickBot="1" x14ac:dyDescent="0.25">
      <c r="C384" s="19"/>
      <c r="D384" s="19"/>
    </row>
    <row r="385" spans="3:4" s="14" customFormat="1" ht="17" thickBot="1" x14ac:dyDescent="0.25">
      <c r="C385" s="19"/>
      <c r="D385" s="19"/>
    </row>
    <row r="386" spans="3:4" s="14" customFormat="1" ht="17" thickBot="1" x14ac:dyDescent="0.25">
      <c r="C386" s="19"/>
      <c r="D386" s="19"/>
    </row>
    <row r="387" spans="3:4" s="14" customFormat="1" ht="17" thickBot="1" x14ac:dyDescent="0.25">
      <c r="C387" s="19"/>
      <c r="D387" s="19"/>
    </row>
    <row r="388" spans="3:4" s="14" customFormat="1" ht="17" thickBot="1" x14ac:dyDescent="0.25">
      <c r="C388" s="19"/>
      <c r="D388" s="19"/>
    </row>
    <row r="389" spans="3:4" s="14" customFormat="1" ht="17" thickBot="1" x14ac:dyDescent="0.25">
      <c r="C389" s="19"/>
      <c r="D389" s="19"/>
    </row>
    <row r="390" spans="3:4" s="14" customFormat="1" ht="17" thickBot="1" x14ac:dyDescent="0.25">
      <c r="C390" s="19"/>
      <c r="D390" s="19"/>
    </row>
    <row r="391" spans="3:4" s="14" customFormat="1" ht="17" thickBot="1" x14ac:dyDescent="0.25">
      <c r="C391" s="19"/>
      <c r="D391" s="19"/>
    </row>
    <row r="392" spans="3:4" s="14" customFormat="1" ht="17" thickBot="1" x14ac:dyDescent="0.25">
      <c r="C392" s="19"/>
      <c r="D392" s="19"/>
    </row>
    <row r="393" spans="3:4" s="14" customFormat="1" ht="17" thickBot="1" x14ac:dyDescent="0.25">
      <c r="C393" s="19"/>
      <c r="D393" s="19"/>
    </row>
    <row r="394" spans="3:4" s="14" customFormat="1" ht="17" thickBot="1" x14ac:dyDescent="0.25">
      <c r="C394" s="19"/>
      <c r="D394" s="19"/>
    </row>
    <row r="395" spans="3:4" s="14" customFormat="1" ht="17" thickBot="1" x14ac:dyDescent="0.25">
      <c r="C395" s="19"/>
      <c r="D395" s="19"/>
    </row>
    <row r="396" spans="3:4" s="14" customFormat="1" ht="17" thickBot="1" x14ac:dyDescent="0.25">
      <c r="C396" s="19"/>
      <c r="D396" s="19"/>
    </row>
    <row r="397" spans="3:4" s="14" customFormat="1" ht="17" thickBot="1" x14ac:dyDescent="0.25">
      <c r="C397" s="19"/>
      <c r="D397" s="19"/>
    </row>
    <row r="398" spans="3:4" s="14" customFormat="1" ht="17" thickBot="1" x14ac:dyDescent="0.25">
      <c r="C398" s="19"/>
      <c r="D398" s="19"/>
    </row>
    <row r="399" spans="3:4" s="14" customFormat="1" ht="17" thickBot="1" x14ac:dyDescent="0.25">
      <c r="C399" s="19"/>
      <c r="D399" s="19"/>
    </row>
    <row r="400" spans="3:4" s="14" customFormat="1" ht="17" thickBot="1" x14ac:dyDescent="0.25">
      <c r="C400" s="19"/>
      <c r="D400" s="19"/>
    </row>
    <row r="401" spans="3:4" s="14" customFormat="1" ht="17" thickBot="1" x14ac:dyDescent="0.25">
      <c r="C401" s="19"/>
      <c r="D401" s="19"/>
    </row>
    <row r="402" spans="3:4" s="14" customFormat="1" ht="17" thickBot="1" x14ac:dyDescent="0.25">
      <c r="C402" s="19"/>
      <c r="D402" s="19"/>
    </row>
    <row r="403" spans="3:4" s="14" customFormat="1" ht="17" thickBot="1" x14ac:dyDescent="0.25">
      <c r="C403" s="19"/>
      <c r="D403" s="19"/>
    </row>
    <row r="404" spans="3:4" s="14" customFormat="1" ht="17" thickBot="1" x14ac:dyDescent="0.25">
      <c r="C404" s="19"/>
      <c r="D404" s="19"/>
    </row>
    <row r="405" spans="3:4" s="14" customFormat="1" ht="17" thickBot="1" x14ac:dyDescent="0.25">
      <c r="C405" s="19"/>
      <c r="D405" s="19"/>
    </row>
    <row r="406" spans="3:4" s="14" customFormat="1" ht="17" thickBot="1" x14ac:dyDescent="0.25">
      <c r="C406" s="19"/>
      <c r="D406" s="19"/>
    </row>
    <row r="407" spans="3:4" s="14" customFormat="1" ht="17" thickBot="1" x14ac:dyDescent="0.25">
      <c r="C407" s="19"/>
      <c r="D407" s="19"/>
    </row>
    <row r="408" spans="3:4" s="14" customFormat="1" ht="17" thickBot="1" x14ac:dyDescent="0.25">
      <c r="C408" s="19"/>
      <c r="D408" s="19"/>
    </row>
    <row r="409" spans="3:4" s="14" customFormat="1" ht="17" thickBot="1" x14ac:dyDescent="0.25">
      <c r="C409" s="19"/>
      <c r="D409" s="19"/>
    </row>
    <row r="410" spans="3:4" s="14" customFormat="1" ht="17" thickBot="1" x14ac:dyDescent="0.25">
      <c r="C410" s="19"/>
      <c r="D410" s="19"/>
    </row>
    <row r="411" spans="3:4" s="14" customFormat="1" ht="17" thickBot="1" x14ac:dyDescent="0.25">
      <c r="C411" s="19"/>
      <c r="D411" s="19"/>
    </row>
    <row r="412" spans="3:4" s="14" customFormat="1" ht="17" thickBot="1" x14ac:dyDescent="0.25">
      <c r="C412" s="19"/>
      <c r="D412" s="19"/>
    </row>
    <row r="413" spans="3:4" s="14" customFormat="1" ht="17" thickBot="1" x14ac:dyDescent="0.25">
      <c r="C413" s="19"/>
      <c r="D413" s="19"/>
    </row>
    <row r="414" spans="3:4" s="14" customFormat="1" ht="17" thickBot="1" x14ac:dyDescent="0.25">
      <c r="C414" s="19"/>
      <c r="D414" s="19"/>
    </row>
    <row r="415" spans="3:4" s="14" customFormat="1" ht="17" thickBot="1" x14ac:dyDescent="0.25">
      <c r="C415" s="19"/>
      <c r="D415" s="19"/>
    </row>
    <row r="416" spans="3:4" s="14" customFormat="1" ht="17" thickBot="1" x14ac:dyDescent="0.25">
      <c r="C416" s="19"/>
      <c r="D416" s="19"/>
    </row>
    <row r="417" spans="3:4" s="14" customFormat="1" ht="17" thickBot="1" x14ac:dyDescent="0.25">
      <c r="C417" s="19"/>
      <c r="D417" s="19"/>
    </row>
    <row r="418" spans="3:4" s="14" customFormat="1" ht="17" thickBot="1" x14ac:dyDescent="0.25">
      <c r="C418" s="19"/>
      <c r="D418" s="19"/>
    </row>
    <row r="419" spans="3:4" s="14" customFormat="1" ht="17" thickBot="1" x14ac:dyDescent="0.25">
      <c r="C419" s="19"/>
      <c r="D419" s="19"/>
    </row>
    <row r="420" spans="3:4" s="14" customFormat="1" ht="17" thickBot="1" x14ac:dyDescent="0.25">
      <c r="C420" s="19"/>
      <c r="D420" s="19"/>
    </row>
    <row r="421" spans="3:4" s="14" customFormat="1" ht="17" thickBot="1" x14ac:dyDescent="0.25">
      <c r="C421" s="19"/>
      <c r="D421" s="19"/>
    </row>
    <row r="422" spans="3:4" s="14" customFormat="1" ht="17" thickBot="1" x14ac:dyDescent="0.25">
      <c r="C422" s="19"/>
      <c r="D422" s="19"/>
    </row>
    <row r="423" spans="3:4" s="14" customFormat="1" ht="17" thickBot="1" x14ac:dyDescent="0.25">
      <c r="C423" s="19"/>
      <c r="D423" s="19"/>
    </row>
    <row r="424" spans="3:4" s="14" customFormat="1" ht="17" thickBot="1" x14ac:dyDescent="0.25">
      <c r="C424" s="19"/>
      <c r="D424" s="19"/>
    </row>
    <row r="425" spans="3:4" s="14" customFormat="1" ht="17" thickBot="1" x14ac:dyDescent="0.25">
      <c r="C425" s="19"/>
      <c r="D425" s="19"/>
    </row>
    <row r="426" spans="3:4" s="14" customFormat="1" ht="17" thickBot="1" x14ac:dyDescent="0.25">
      <c r="C426" s="19"/>
      <c r="D426" s="19"/>
    </row>
    <row r="427" spans="3:4" s="14" customFormat="1" ht="17" thickBot="1" x14ac:dyDescent="0.25">
      <c r="C427" s="19"/>
      <c r="D427" s="19"/>
    </row>
    <row r="428" spans="3:4" s="14" customFormat="1" ht="17" thickBot="1" x14ac:dyDescent="0.25">
      <c r="C428" s="19"/>
      <c r="D428" s="19"/>
    </row>
    <row r="429" spans="3:4" s="14" customFormat="1" ht="17" thickBot="1" x14ac:dyDescent="0.25">
      <c r="C429" s="19"/>
      <c r="D429" s="19"/>
    </row>
    <row r="430" spans="3:4" s="14" customFormat="1" ht="17" thickBot="1" x14ac:dyDescent="0.25">
      <c r="C430" s="19"/>
      <c r="D430" s="19"/>
    </row>
    <row r="431" spans="3:4" s="14" customFormat="1" ht="17" thickBot="1" x14ac:dyDescent="0.25">
      <c r="C431" s="19"/>
      <c r="D431" s="19"/>
    </row>
    <row r="432" spans="3:4" s="14" customFormat="1" ht="17" thickBot="1" x14ac:dyDescent="0.25">
      <c r="C432" s="19"/>
      <c r="D432" s="19"/>
    </row>
    <row r="433" spans="3:4" s="14" customFormat="1" ht="17" thickBot="1" x14ac:dyDescent="0.25">
      <c r="C433" s="19"/>
      <c r="D433" s="19"/>
    </row>
    <row r="434" spans="3:4" s="14" customFormat="1" ht="17" thickBot="1" x14ac:dyDescent="0.25">
      <c r="C434" s="19"/>
      <c r="D434" s="19"/>
    </row>
    <row r="435" spans="3:4" s="14" customFormat="1" ht="17" thickBot="1" x14ac:dyDescent="0.25">
      <c r="C435" s="19"/>
      <c r="D435" s="19"/>
    </row>
    <row r="436" spans="3:4" s="14" customFormat="1" ht="17" thickBot="1" x14ac:dyDescent="0.25">
      <c r="C436" s="19"/>
      <c r="D436" s="19"/>
    </row>
    <row r="437" spans="3:4" s="14" customFormat="1" ht="17" thickBot="1" x14ac:dyDescent="0.25">
      <c r="C437" s="19"/>
      <c r="D437" s="19"/>
    </row>
    <row r="438" spans="3:4" s="14" customFormat="1" ht="17" thickBot="1" x14ac:dyDescent="0.25">
      <c r="C438" s="19"/>
      <c r="D438" s="19"/>
    </row>
    <row r="439" spans="3:4" s="14" customFormat="1" ht="17" thickBot="1" x14ac:dyDescent="0.25">
      <c r="C439" s="19"/>
      <c r="D439" s="19"/>
    </row>
    <row r="440" spans="3:4" s="14" customFormat="1" ht="17" thickBot="1" x14ac:dyDescent="0.25">
      <c r="C440" s="19"/>
      <c r="D440" s="19"/>
    </row>
    <row r="441" spans="3:4" s="14" customFormat="1" ht="17" thickBot="1" x14ac:dyDescent="0.25">
      <c r="C441" s="19"/>
      <c r="D441" s="19"/>
    </row>
    <row r="442" spans="3:4" s="14" customFormat="1" ht="17" thickBot="1" x14ac:dyDescent="0.25">
      <c r="C442" s="19"/>
      <c r="D442" s="19"/>
    </row>
    <row r="443" spans="3:4" s="14" customFormat="1" ht="17" thickBot="1" x14ac:dyDescent="0.25">
      <c r="C443" s="19"/>
      <c r="D443" s="19"/>
    </row>
    <row r="444" spans="3:4" s="14" customFormat="1" ht="17" thickBot="1" x14ac:dyDescent="0.25">
      <c r="C444" s="19"/>
      <c r="D444" s="19"/>
    </row>
    <row r="445" spans="3:4" s="14" customFormat="1" ht="17" thickBot="1" x14ac:dyDescent="0.25">
      <c r="C445" s="19"/>
      <c r="D445" s="19"/>
    </row>
    <row r="446" spans="3:4" s="14" customFormat="1" ht="17" thickBot="1" x14ac:dyDescent="0.25">
      <c r="C446" s="19"/>
      <c r="D446" s="19"/>
    </row>
    <row r="447" spans="3:4" s="14" customFormat="1" ht="17" thickBot="1" x14ac:dyDescent="0.25">
      <c r="C447" s="19"/>
      <c r="D447" s="19"/>
    </row>
    <row r="448" spans="3:4" s="14" customFormat="1" ht="17" thickBot="1" x14ac:dyDescent="0.25">
      <c r="C448" s="19"/>
      <c r="D448" s="19"/>
    </row>
    <row r="449" spans="3:4" s="14" customFormat="1" ht="17" thickBot="1" x14ac:dyDescent="0.25">
      <c r="C449" s="19"/>
      <c r="D449" s="19"/>
    </row>
    <row r="450" spans="3:4" s="14" customFormat="1" ht="17" thickBot="1" x14ac:dyDescent="0.25">
      <c r="C450" s="19"/>
      <c r="D450" s="19"/>
    </row>
    <row r="451" spans="3:4" s="14" customFormat="1" ht="17" thickBot="1" x14ac:dyDescent="0.25">
      <c r="C451" s="19"/>
      <c r="D451" s="19"/>
    </row>
    <row r="452" spans="3:4" s="14" customFormat="1" ht="17" thickBot="1" x14ac:dyDescent="0.25">
      <c r="C452" s="19"/>
      <c r="D452" s="19"/>
    </row>
    <row r="453" spans="3:4" s="14" customFormat="1" ht="17" thickBot="1" x14ac:dyDescent="0.25">
      <c r="C453" s="19"/>
      <c r="D453" s="19"/>
    </row>
    <row r="454" spans="3:4" s="14" customFormat="1" ht="17" thickBot="1" x14ac:dyDescent="0.25">
      <c r="C454" s="19"/>
      <c r="D454" s="19"/>
    </row>
    <row r="455" spans="3:4" s="14" customFormat="1" ht="17" thickBot="1" x14ac:dyDescent="0.25">
      <c r="C455" s="19"/>
      <c r="D455" s="19"/>
    </row>
    <row r="456" spans="3:4" s="14" customFormat="1" ht="17" thickBot="1" x14ac:dyDescent="0.25">
      <c r="C456" s="19"/>
      <c r="D456" s="19"/>
    </row>
    <row r="457" spans="3:4" s="14" customFormat="1" ht="17" thickBot="1" x14ac:dyDescent="0.25">
      <c r="C457" s="19"/>
      <c r="D457" s="19"/>
    </row>
    <row r="458" spans="3:4" s="14" customFormat="1" ht="17" thickBot="1" x14ac:dyDescent="0.25">
      <c r="C458" s="19"/>
      <c r="D458" s="19"/>
    </row>
    <row r="459" spans="3:4" s="14" customFormat="1" ht="17" thickBot="1" x14ac:dyDescent="0.25">
      <c r="C459" s="19"/>
      <c r="D459" s="19"/>
    </row>
    <row r="460" spans="3:4" s="14" customFormat="1" ht="17" thickBot="1" x14ac:dyDescent="0.25">
      <c r="C460" s="19"/>
      <c r="D460" s="19"/>
    </row>
    <row r="461" spans="3:4" s="14" customFormat="1" ht="17" thickBot="1" x14ac:dyDescent="0.25">
      <c r="C461" s="19"/>
      <c r="D461" s="19"/>
    </row>
    <row r="462" spans="3:4" s="14" customFormat="1" ht="17" thickBot="1" x14ac:dyDescent="0.25">
      <c r="C462" s="19"/>
      <c r="D462" s="19"/>
    </row>
    <row r="463" spans="3:4" s="14" customFormat="1" ht="17" thickBot="1" x14ac:dyDescent="0.25">
      <c r="C463" s="19"/>
      <c r="D463" s="19"/>
    </row>
    <row r="464" spans="3:4" s="14" customFormat="1" ht="17" thickBot="1" x14ac:dyDescent="0.25">
      <c r="C464" s="19"/>
      <c r="D464" s="19"/>
    </row>
    <row r="465" spans="3:4" s="14" customFormat="1" ht="17" thickBot="1" x14ac:dyDescent="0.25">
      <c r="C465" s="19"/>
      <c r="D465" s="19"/>
    </row>
    <row r="466" spans="3:4" s="14" customFormat="1" ht="17" thickBot="1" x14ac:dyDescent="0.25">
      <c r="C466" s="19"/>
      <c r="D466" s="19"/>
    </row>
    <row r="467" spans="3:4" s="14" customFormat="1" ht="17" thickBot="1" x14ac:dyDescent="0.25">
      <c r="C467" s="19"/>
      <c r="D467" s="19"/>
    </row>
    <row r="468" spans="3:4" s="14" customFormat="1" ht="17" thickBot="1" x14ac:dyDescent="0.25">
      <c r="C468" s="19"/>
      <c r="D468" s="19"/>
    </row>
    <row r="469" spans="3:4" s="14" customFormat="1" ht="17" thickBot="1" x14ac:dyDescent="0.25">
      <c r="C469" s="19"/>
      <c r="D469" s="19"/>
    </row>
    <row r="470" spans="3:4" s="14" customFormat="1" ht="17" thickBot="1" x14ac:dyDescent="0.25">
      <c r="C470" s="19"/>
      <c r="D470" s="19"/>
    </row>
    <row r="471" spans="3:4" s="14" customFormat="1" ht="17" thickBot="1" x14ac:dyDescent="0.25">
      <c r="C471" s="19"/>
      <c r="D471" s="19"/>
    </row>
    <row r="472" spans="3:4" s="14" customFormat="1" ht="17" thickBot="1" x14ac:dyDescent="0.25">
      <c r="C472" s="19"/>
      <c r="D472" s="19"/>
    </row>
    <row r="473" spans="3:4" s="14" customFormat="1" ht="17" thickBot="1" x14ac:dyDescent="0.25">
      <c r="C473" s="19"/>
      <c r="D473" s="19"/>
    </row>
    <row r="474" spans="3:4" s="14" customFormat="1" ht="17" thickBot="1" x14ac:dyDescent="0.25">
      <c r="C474" s="19"/>
      <c r="D474" s="19"/>
    </row>
    <row r="475" spans="3:4" s="14" customFormat="1" ht="17" thickBot="1" x14ac:dyDescent="0.25">
      <c r="C475" s="19"/>
      <c r="D475" s="19"/>
    </row>
    <row r="476" spans="3:4" s="14" customFormat="1" ht="17" thickBot="1" x14ac:dyDescent="0.25">
      <c r="C476" s="19"/>
      <c r="D476" s="19"/>
    </row>
    <row r="477" spans="3:4" s="14" customFormat="1" ht="17" thickBot="1" x14ac:dyDescent="0.25">
      <c r="C477" s="19"/>
      <c r="D477" s="19"/>
    </row>
    <row r="478" spans="3:4" s="14" customFormat="1" ht="17" thickBot="1" x14ac:dyDescent="0.25">
      <c r="C478" s="19"/>
      <c r="D478" s="19"/>
    </row>
    <row r="479" spans="3:4" s="14" customFormat="1" ht="17" thickBot="1" x14ac:dyDescent="0.25">
      <c r="C479" s="19"/>
      <c r="D479" s="19"/>
    </row>
    <row r="480" spans="3:4" s="14" customFormat="1" ht="17" thickBot="1" x14ac:dyDescent="0.25">
      <c r="C480" s="19"/>
      <c r="D480" s="19"/>
    </row>
    <row r="481" spans="3:4" s="14" customFormat="1" ht="17" thickBot="1" x14ac:dyDescent="0.25">
      <c r="C481" s="19"/>
      <c r="D481" s="19"/>
    </row>
    <row r="482" spans="3:4" s="14" customFormat="1" ht="17" thickBot="1" x14ac:dyDescent="0.25">
      <c r="C482" s="19"/>
      <c r="D482" s="19"/>
    </row>
    <row r="483" spans="3:4" s="14" customFormat="1" ht="17" thickBot="1" x14ac:dyDescent="0.25">
      <c r="C483" s="19"/>
      <c r="D483" s="19"/>
    </row>
    <row r="484" spans="3:4" s="14" customFormat="1" ht="17" thickBot="1" x14ac:dyDescent="0.25">
      <c r="C484" s="19"/>
      <c r="D484" s="19"/>
    </row>
    <row r="485" spans="3:4" s="14" customFormat="1" ht="17" thickBot="1" x14ac:dyDescent="0.25">
      <c r="C485" s="19"/>
      <c r="D485" s="19"/>
    </row>
    <row r="486" spans="3:4" s="14" customFormat="1" ht="17" thickBot="1" x14ac:dyDescent="0.25">
      <c r="C486" s="19"/>
      <c r="D486" s="19"/>
    </row>
    <row r="487" spans="3:4" s="14" customFormat="1" ht="17" thickBot="1" x14ac:dyDescent="0.25">
      <c r="C487" s="19"/>
      <c r="D487" s="19"/>
    </row>
    <row r="488" spans="3:4" s="14" customFormat="1" ht="17" thickBot="1" x14ac:dyDescent="0.25">
      <c r="C488" s="19"/>
      <c r="D488" s="19"/>
    </row>
    <row r="489" spans="3:4" s="14" customFormat="1" ht="17" thickBot="1" x14ac:dyDescent="0.25">
      <c r="C489" s="19"/>
      <c r="D489" s="19"/>
    </row>
    <row r="490" spans="3:4" s="14" customFormat="1" ht="17" thickBot="1" x14ac:dyDescent="0.25">
      <c r="C490" s="19"/>
      <c r="D490" s="19"/>
    </row>
    <row r="491" spans="3:4" s="14" customFormat="1" ht="17" thickBot="1" x14ac:dyDescent="0.25">
      <c r="C491" s="19"/>
      <c r="D491" s="19"/>
    </row>
    <row r="492" spans="3:4" s="14" customFormat="1" ht="17" thickBot="1" x14ac:dyDescent="0.25">
      <c r="C492" s="19"/>
      <c r="D492" s="19"/>
    </row>
    <row r="493" spans="3:4" s="14" customFormat="1" ht="17" thickBot="1" x14ac:dyDescent="0.25">
      <c r="C493" s="19"/>
      <c r="D493" s="19"/>
    </row>
    <row r="494" spans="3:4" s="14" customFormat="1" ht="17" thickBot="1" x14ac:dyDescent="0.25">
      <c r="C494" s="19"/>
      <c r="D494" s="19"/>
    </row>
    <row r="495" spans="3:4" s="14" customFormat="1" ht="17" thickBot="1" x14ac:dyDescent="0.25">
      <c r="C495" s="19"/>
      <c r="D495" s="19"/>
    </row>
    <row r="496" spans="3:4" s="14" customFormat="1" ht="17" thickBot="1" x14ac:dyDescent="0.25">
      <c r="C496" s="19"/>
      <c r="D496" s="19"/>
    </row>
    <row r="497" spans="3:4" s="14" customFormat="1" ht="17" thickBot="1" x14ac:dyDescent="0.25">
      <c r="C497" s="19"/>
      <c r="D497" s="19"/>
    </row>
    <row r="498" spans="3:4" s="14" customFormat="1" ht="17" thickBot="1" x14ac:dyDescent="0.25">
      <c r="C498" s="19"/>
      <c r="D498" s="19"/>
    </row>
    <row r="499" spans="3:4" s="14" customFormat="1" ht="17" thickBot="1" x14ac:dyDescent="0.25">
      <c r="C499" s="19"/>
      <c r="D499" s="19"/>
    </row>
    <row r="500" spans="3:4" s="14" customFormat="1" ht="17" thickBot="1" x14ac:dyDescent="0.25">
      <c r="C500" s="19"/>
      <c r="D500" s="19"/>
    </row>
    <row r="501" spans="3:4" s="14" customFormat="1" ht="17" thickBot="1" x14ac:dyDescent="0.25">
      <c r="C501" s="19"/>
      <c r="D501" s="19"/>
    </row>
    <row r="502" spans="3:4" s="14" customFormat="1" ht="17" thickBot="1" x14ac:dyDescent="0.25">
      <c r="C502" s="19"/>
      <c r="D502" s="19"/>
    </row>
    <row r="503" spans="3:4" s="14" customFormat="1" ht="17" thickBot="1" x14ac:dyDescent="0.25">
      <c r="C503" s="19"/>
      <c r="D503" s="19"/>
    </row>
    <row r="504" spans="3:4" s="14" customFormat="1" ht="17" thickBot="1" x14ac:dyDescent="0.25">
      <c r="C504" s="19"/>
      <c r="D504" s="19"/>
    </row>
    <row r="505" spans="3:4" s="14" customFormat="1" ht="17" thickBot="1" x14ac:dyDescent="0.25">
      <c r="C505" s="19"/>
      <c r="D505" s="19"/>
    </row>
    <row r="506" spans="3:4" s="14" customFormat="1" ht="17" thickBot="1" x14ac:dyDescent="0.25">
      <c r="C506" s="19"/>
      <c r="D506" s="19"/>
    </row>
    <row r="507" spans="3:4" s="14" customFormat="1" ht="17" thickBot="1" x14ac:dyDescent="0.25">
      <c r="C507" s="19"/>
      <c r="D507" s="19"/>
    </row>
    <row r="508" spans="3:4" s="14" customFormat="1" ht="17" thickBot="1" x14ac:dyDescent="0.25">
      <c r="C508" s="19"/>
      <c r="D508" s="19"/>
    </row>
    <row r="509" spans="3:4" s="14" customFormat="1" ht="17" thickBot="1" x14ac:dyDescent="0.25">
      <c r="C509" s="19"/>
      <c r="D509" s="19"/>
    </row>
    <row r="510" spans="3:4" s="14" customFormat="1" ht="17" thickBot="1" x14ac:dyDescent="0.25">
      <c r="C510" s="19"/>
      <c r="D510" s="19"/>
    </row>
    <row r="511" spans="3:4" s="14" customFormat="1" ht="17" thickBot="1" x14ac:dyDescent="0.25">
      <c r="C511" s="19"/>
      <c r="D511" s="19"/>
    </row>
    <row r="512" spans="3:4" s="14" customFormat="1" ht="17" thickBot="1" x14ac:dyDescent="0.25">
      <c r="C512" s="19"/>
      <c r="D512" s="19"/>
    </row>
    <row r="513" spans="3:4" s="14" customFormat="1" ht="17" thickBot="1" x14ac:dyDescent="0.25">
      <c r="C513" s="19"/>
      <c r="D513" s="19"/>
    </row>
    <row r="514" spans="3:4" s="14" customFormat="1" ht="17" thickBot="1" x14ac:dyDescent="0.25">
      <c r="C514" s="19"/>
      <c r="D514" s="19"/>
    </row>
    <row r="515" spans="3:4" s="14" customFormat="1" ht="17" thickBot="1" x14ac:dyDescent="0.25">
      <c r="C515" s="19"/>
      <c r="D515" s="19"/>
    </row>
    <row r="516" spans="3:4" s="14" customFormat="1" ht="17" thickBot="1" x14ac:dyDescent="0.25">
      <c r="C516" s="19"/>
      <c r="D516" s="19"/>
    </row>
    <row r="517" spans="3:4" s="14" customFormat="1" ht="17" thickBot="1" x14ac:dyDescent="0.25">
      <c r="C517" s="19"/>
      <c r="D517" s="19"/>
    </row>
    <row r="518" spans="3:4" s="14" customFormat="1" ht="17" thickBot="1" x14ac:dyDescent="0.25">
      <c r="C518" s="19"/>
      <c r="D518" s="19"/>
    </row>
    <row r="519" spans="3:4" s="14" customFormat="1" ht="17" thickBot="1" x14ac:dyDescent="0.25">
      <c r="C519" s="19"/>
      <c r="D519" s="19"/>
    </row>
    <row r="520" spans="3:4" s="14" customFormat="1" ht="17" thickBot="1" x14ac:dyDescent="0.25">
      <c r="C520" s="19"/>
      <c r="D520" s="19"/>
    </row>
    <row r="521" spans="3:4" s="14" customFormat="1" ht="17" thickBot="1" x14ac:dyDescent="0.25">
      <c r="C521" s="19"/>
      <c r="D521" s="19"/>
    </row>
    <row r="522" spans="3:4" s="14" customFormat="1" ht="17" thickBot="1" x14ac:dyDescent="0.25">
      <c r="C522" s="19"/>
      <c r="D522" s="19"/>
    </row>
    <row r="523" spans="3:4" s="14" customFormat="1" ht="17" thickBot="1" x14ac:dyDescent="0.25">
      <c r="C523" s="19"/>
      <c r="D523" s="19"/>
    </row>
    <row r="524" spans="3:4" s="14" customFormat="1" ht="17" thickBot="1" x14ac:dyDescent="0.25">
      <c r="C524" s="19"/>
      <c r="D524" s="19"/>
    </row>
    <row r="525" spans="3:4" s="14" customFormat="1" ht="17" thickBot="1" x14ac:dyDescent="0.25">
      <c r="C525" s="19"/>
      <c r="D525" s="19"/>
    </row>
    <row r="526" spans="3:4" s="14" customFormat="1" ht="17" thickBot="1" x14ac:dyDescent="0.25">
      <c r="C526" s="19"/>
      <c r="D526" s="19"/>
    </row>
    <row r="527" spans="3:4" s="14" customFormat="1" ht="17" thickBot="1" x14ac:dyDescent="0.25">
      <c r="C527" s="19"/>
      <c r="D527" s="19"/>
    </row>
    <row r="528" spans="3:4" s="14" customFormat="1" ht="17" thickBot="1" x14ac:dyDescent="0.25">
      <c r="C528" s="19"/>
      <c r="D528" s="19"/>
    </row>
    <row r="529" spans="3:4" s="14" customFormat="1" ht="17" thickBot="1" x14ac:dyDescent="0.25">
      <c r="C529" s="19"/>
      <c r="D529" s="19"/>
    </row>
    <row r="530" spans="3:4" s="14" customFormat="1" ht="17" thickBot="1" x14ac:dyDescent="0.25">
      <c r="C530" s="19"/>
      <c r="D530" s="19"/>
    </row>
    <row r="531" spans="3:4" s="14" customFormat="1" ht="17" thickBot="1" x14ac:dyDescent="0.25">
      <c r="C531" s="19"/>
      <c r="D531" s="19"/>
    </row>
    <row r="532" spans="3:4" s="14" customFormat="1" ht="17" thickBot="1" x14ac:dyDescent="0.25">
      <c r="C532" s="19"/>
      <c r="D532" s="19"/>
    </row>
    <row r="533" spans="3:4" s="14" customFormat="1" ht="17" thickBot="1" x14ac:dyDescent="0.25">
      <c r="C533" s="19"/>
      <c r="D533" s="19"/>
    </row>
    <row r="534" spans="3:4" s="14" customFormat="1" ht="17" thickBot="1" x14ac:dyDescent="0.25">
      <c r="C534" s="19"/>
      <c r="D534" s="19"/>
    </row>
    <row r="535" spans="3:4" s="14" customFormat="1" ht="17" thickBot="1" x14ac:dyDescent="0.25">
      <c r="C535" s="19"/>
      <c r="D535" s="19"/>
    </row>
    <row r="536" spans="3:4" s="14" customFormat="1" ht="17" thickBot="1" x14ac:dyDescent="0.25">
      <c r="C536" s="19"/>
      <c r="D536" s="19"/>
    </row>
    <row r="537" spans="3:4" s="14" customFormat="1" ht="17" thickBot="1" x14ac:dyDescent="0.25">
      <c r="C537" s="19"/>
      <c r="D537" s="19"/>
    </row>
    <row r="538" spans="3:4" s="14" customFormat="1" ht="17" thickBot="1" x14ac:dyDescent="0.25">
      <c r="C538" s="19"/>
      <c r="D538" s="19"/>
    </row>
    <row r="539" spans="3:4" s="14" customFormat="1" ht="17" thickBot="1" x14ac:dyDescent="0.25">
      <c r="C539" s="19"/>
      <c r="D539" s="19"/>
    </row>
    <row r="540" spans="3:4" s="14" customFormat="1" ht="17" thickBot="1" x14ac:dyDescent="0.25">
      <c r="C540" s="19"/>
      <c r="D540" s="19"/>
    </row>
    <row r="541" spans="3:4" s="14" customFormat="1" ht="17" thickBot="1" x14ac:dyDescent="0.25">
      <c r="C541" s="19"/>
      <c r="D541" s="19"/>
    </row>
    <row r="542" spans="3:4" s="14" customFormat="1" ht="17" thickBot="1" x14ac:dyDescent="0.25">
      <c r="C542" s="19"/>
      <c r="D542" s="19"/>
    </row>
    <row r="543" spans="3:4" s="14" customFormat="1" ht="17" thickBot="1" x14ac:dyDescent="0.25">
      <c r="C543" s="19"/>
      <c r="D543" s="19"/>
    </row>
    <row r="544" spans="3:4" s="14" customFormat="1" ht="17" thickBot="1" x14ac:dyDescent="0.25">
      <c r="C544" s="19"/>
      <c r="D544" s="19"/>
    </row>
    <row r="545" spans="3:4" s="14" customFormat="1" ht="17" thickBot="1" x14ac:dyDescent="0.25">
      <c r="C545" s="19"/>
      <c r="D545" s="19"/>
    </row>
    <row r="546" spans="3:4" s="14" customFormat="1" ht="17" thickBot="1" x14ac:dyDescent="0.25">
      <c r="C546" s="19"/>
      <c r="D546" s="19"/>
    </row>
    <row r="547" spans="3:4" s="14" customFormat="1" ht="17" thickBot="1" x14ac:dyDescent="0.25">
      <c r="C547" s="19"/>
      <c r="D547" s="19"/>
    </row>
    <row r="548" spans="3:4" s="14" customFormat="1" ht="17" thickBot="1" x14ac:dyDescent="0.25">
      <c r="C548" s="19"/>
      <c r="D548" s="19"/>
    </row>
    <row r="549" spans="3:4" s="14" customFormat="1" ht="17" thickBot="1" x14ac:dyDescent="0.25">
      <c r="C549" s="19"/>
      <c r="D549" s="19"/>
    </row>
    <row r="550" spans="3:4" s="14" customFormat="1" ht="17" thickBot="1" x14ac:dyDescent="0.25">
      <c r="C550" s="19"/>
      <c r="D550" s="19"/>
    </row>
    <row r="551" spans="3:4" s="14" customFormat="1" ht="17" thickBot="1" x14ac:dyDescent="0.25">
      <c r="C551" s="19"/>
      <c r="D551" s="19"/>
    </row>
    <row r="552" spans="3:4" s="14" customFormat="1" ht="17" thickBot="1" x14ac:dyDescent="0.25">
      <c r="C552" s="19"/>
      <c r="D552" s="19"/>
    </row>
    <row r="553" spans="3:4" s="14" customFormat="1" ht="17" thickBot="1" x14ac:dyDescent="0.25">
      <c r="C553" s="19"/>
      <c r="D553" s="19"/>
    </row>
    <row r="554" spans="3:4" s="14" customFormat="1" ht="17" thickBot="1" x14ac:dyDescent="0.25">
      <c r="C554" s="19"/>
      <c r="D554" s="19"/>
    </row>
    <row r="555" spans="3:4" s="14" customFormat="1" ht="17" thickBot="1" x14ac:dyDescent="0.25">
      <c r="C555" s="19"/>
      <c r="D555" s="19"/>
    </row>
    <row r="556" spans="3:4" s="14" customFormat="1" ht="17" thickBot="1" x14ac:dyDescent="0.25">
      <c r="C556" s="19"/>
      <c r="D556" s="19"/>
    </row>
    <row r="557" spans="3:4" s="14" customFormat="1" ht="17" thickBot="1" x14ac:dyDescent="0.25">
      <c r="C557" s="19"/>
      <c r="D557" s="19"/>
    </row>
    <row r="558" spans="3:4" s="14" customFormat="1" ht="17" thickBot="1" x14ac:dyDescent="0.25">
      <c r="C558" s="19"/>
      <c r="D558" s="19"/>
    </row>
    <row r="559" spans="3:4" s="14" customFormat="1" ht="17" thickBot="1" x14ac:dyDescent="0.25">
      <c r="C559" s="19"/>
      <c r="D559" s="19"/>
    </row>
    <row r="560" spans="3:4" s="14" customFormat="1" ht="17" thickBot="1" x14ac:dyDescent="0.25">
      <c r="C560" s="19"/>
      <c r="D560" s="19"/>
    </row>
    <row r="561" spans="3:4" s="14" customFormat="1" ht="17" thickBot="1" x14ac:dyDescent="0.25">
      <c r="C561" s="19"/>
      <c r="D561" s="19"/>
    </row>
    <row r="562" spans="3:4" s="14" customFormat="1" ht="17" thickBot="1" x14ac:dyDescent="0.25">
      <c r="C562" s="19"/>
      <c r="D562" s="19"/>
    </row>
    <row r="563" spans="3:4" s="14" customFormat="1" ht="17" thickBot="1" x14ac:dyDescent="0.25">
      <c r="C563" s="19"/>
      <c r="D563" s="19"/>
    </row>
    <row r="564" spans="3:4" s="14" customFormat="1" ht="17" thickBot="1" x14ac:dyDescent="0.25">
      <c r="C564" s="19"/>
      <c r="D564" s="19"/>
    </row>
    <row r="565" spans="3:4" s="14" customFormat="1" ht="17" thickBot="1" x14ac:dyDescent="0.25">
      <c r="C565" s="19"/>
      <c r="D565" s="19"/>
    </row>
    <row r="566" spans="3:4" s="14" customFormat="1" ht="17" thickBot="1" x14ac:dyDescent="0.25">
      <c r="C566" s="19"/>
      <c r="D566" s="19"/>
    </row>
    <row r="567" spans="3:4" s="14" customFormat="1" ht="17" thickBot="1" x14ac:dyDescent="0.25">
      <c r="C567" s="19"/>
      <c r="D567" s="19"/>
    </row>
    <row r="568" spans="3:4" s="14" customFormat="1" ht="17" thickBot="1" x14ac:dyDescent="0.25">
      <c r="C568" s="19"/>
      <c r="D568" s="19"/>
    </row>
    <row r="569" spans="3:4" s="14" customFormat="1" ht="17" thickBot="1" x14ac:dyDescent="0.25">
      <c r="C569" s="19"/>
      <c r="D569" s="19"/>
    </row>
    <row r="570" spans="3:4" s="14" customFormat="1" ht="17" thickBot="1" x14ac:dyDescent="0.25">
      <c r="C570" s="19"/>
      <c r="D570" s="19"/>
    </row>
    <row r="571" spans="3:4" s="14" customFormat="1" ht="17" thickBot="1" x14ac:dyDescent="0.25">
      <c r="C571" s="19"/>
      <c r="D571" s="19"/>
    </row>
    <row r="572" spans="3:4" s="14" customFormat="1" ht="17" thickBot="1" x14ac:dyDescent="0.25">
      <c r="C572" s="19"/>
      <c r="D572" s="19"/>
    </row>
    <row r="573" spans="3:4" s="14" customFormat="1" ht="17" thickBot="1" x14ac:dyDescent="0.25">
      <c r="C573" s="19"/>
      <c r="D573" s="19"/>
    </row>
    <row r="574" spans="3:4" s="14" customFormat="1" ht="17" thickBot="1" x14ac:dyDescent="0.25">
      <c r="C574" s="19"/>
      <c r="D574" s="19"/>
    </row>
    <row r="575" spans="3:4" s="14" customFormat="1" ht="17" thickBot="1" x14ac:dyDescent="0.25">
      <c r="C575" s="19"/>
      <c r="D575" s="19"/>
    </row>
    <row r="576" spans="3:4" s="14" customFormat="1" ht="17" thickBot="1" x14ac:dyDescent="0.25">
      <c r="C576" s="19"/>
      <c r="D576" s="19"/>
    </row>
    <row r="577" spans="3:4" s="14" customFormat="1" ht="17" thickBot="1" x14ac:dyDescent="0.25">
      <c r="C577" s="19"/>
      <c r="D577" s="19"/>
    </row>
    <row r="578" spans="3:4" s="14" customFormat="1" ht="17" thickBot="1" x14ac:dyDescent="0.25">
      <c r="C578" s="19"/>
      <c r="D578" s="19"/>
    </row>
    <row r="579" spans="3:4" s="14" customFormat="1" ht="17" thickBot="1" x14ac:dyDescent="0.25">
      <c r="C579" s="19"/>
      <c r="D579" s="19"/>
    </row>
    <row r="580" spans="3:4" s="14" customFormat="1" ht="17" thickBot="1" x14ac:dyDescent="0.25">
      <c r="C580" s="19"/>
      <c r="D580" s="19"/>
    </row>
    <row r="581" spans="3:4" s="14" customFormat="1" ht="17" thickBot="1" x14ac:dyDescent="0.25">
      <c r="C581" s="19"/>
      <c r="D581" s="19"/>
    </row>
    <row r="582" spans="3:4" s="14" customFormat="1" ht="17" thickBot="1" x14ac:dyDescent="0.25">
      <c r="C582" s="19"/>
      <c r="D582" s="19"/>
    </row>
    <row r="583" spans="3:4" s="14" customFormat="1" ht="17" thickBot="1" x14ac:dyDescent="0.25">
      <c r="C583" s="19"/>
      <c r="D583" s="19"/>
    </row>
    <row r="584" spans="3:4" s="14" customFormat="1" ht="17" thickBot="1" x14ac:dyDescent="0.25">
      <c r="C584" s="19"/>
      <c r="D584" s="19"/>
    </row>
    <row r="585" spans="3:4" s="14" customFormat="1" ht="17" thickBot="1" x14ac:dyDescent="0.25">
      <c r="C585" s="19"/>
      <c r="D585" s="19"/>
    </row>
    <row r="586" spans="3:4" s="14" customFormat="1" ht="17" thickBot="1" x14ac:dyDescent="0.25">
      <c r="C586" s="19"/>
      <c r="D586" s="19"/>
    </row>
    <row r="587" spans="3:4" s="14" customFormat="1" ht="17" thickBot="1" x14ac:dyDescent="0.25">
      <c r="C587" s="19"/>
      <c r="D587" s="19"/>
    </row>
    <row r="588" spans="3:4" s="14" customFormat="1" ht="17" thickBot="1" x14ac:dyDescent="0.25">
      <c r="C588" s="19"/>
      <c r="D588" s="19"/>
    </row>
    <row r="589" spans="3:4" s="14" customFormat="1" ht="17" thickBot="1" x14ac:dyDescent="0.25">
      <c r="C589" s="19"/>
      <c r="D589" s="19"/>
    </row>
    <row r="590" spans="3:4" s="14" customFormat="1" ht="17" thickBot="1" x14ac:dyDescent="0.25">
      <c r="C590" s="19"/>
      <c r="D590" s="19"/>
    </row>
    <row r="591" spans="3:4" s="14" customFormat="1" ht="17" thickBot="1" x14ac:dyDescent="0.25">
      <c r="C591" s="19"/>
      <c r="D591" s="19"/>
    </row>
    <row r="592" spans="3:4" s="14" customFormat="1" ht="17" thickBot="1" x14ac:dyDescent="0.25">
      <c r="C592" s="19"/>
      <c r="D592" s="19"/>
    </row>
    <row r="593" spans="3:4" s="14" customFormat="1" ht="17" thickBot="1" x14ac:dyDescent="0.25">
      <c r="C593" s="19"/>
      <c r="D593" s="19"/>
    </row>
    <row r="594" spans="3:4" s="14" customFormat="1" ht="17" thickBot="1" x14ac:dyDescent="0.25">
      <c r="C594" s="19"/>
      <c r="D594" s="19"/>
    </row>
    <row r="595" spans="3:4" s="14" customFormat="1" ht="17" thickBot="1" x14ac:dyDescent="0.25">
      <c r="C595" s="19"/>
      <c r="D595" s="19"/>
    </row>
    <row r="596" spans="3:4" s="14" customFormat="1" ht="17" thickBot="1" x14ac:dyDescent="0.25">
      <c r="C596" s="19"/>
      <c r="D596" s="19"/>
    </row>
    <row r="597" spans="3:4" s="14" customFormat="1" ht="17" thickBot="1" x14ac:dyDescent="0.25">
      <c r="C597" s="19"/>
      <c r="D597" s="19"/>
    </row>
    <row r="598" spans="3:4" s="14" customFormat="1" ht="17" thickBot="1" x14ac:dyDescent="0.25">
      <c r="C598" s="19"/>
      <c r="D598" s="19"/>
    </row>
    <row r="599" spans="3:4" s="14" customFormat="1" ht="17" thickBot="1" x14ac:dyDescent="0.25">
      <c r="C599" s="19"/>
      <c r="D599" s="19"/>
    </row>
    <row r="600" spans="3:4" s="14" customFormat="1" ht="17" thickBot="1" x14ac:dyDescent="0.25">
      <c r="C600" s="19"/>
      <c r="D600" s="19"/>
    </row>
    <row r="601" spans="3:4" s="14" customFormat="1" ht="17" thickBot="1" x14ac:dyDescent="0.25">
      <c r="C601" s="19"/>
      <c r="D601" s="19"/>
    </row>
    <row r="602" spans="3:4" s="14" customFormat="1" ht="17" thickBot="1" x14ac:dyDescent="0.25">
      <c r="C602" s="19"/>
      <c r="D602" s="19"/>
    </row>
    <row r="603" spans="3:4" s="14" customFormat="1" ht="17" thickBot="1" x14ac:dyDescent="0.25">
      <c r="C603" s="19"/>
      <c r="D603" s="19"/>
    </row>
    <row r="604" spans="3:4" s="14" customFormat="1" ht="17" thickBot="1" x14ac:dyDescent="0.25">
      <c r="C604" s="19"/>
      <c r="D604" s="19"/>
    </row>
    <row r="605" spans="3:4" s="14" customFormat="1" ht="17" thickBot="1" x14ac:dyDescent="0.25">
      <c r="C605" s="19"/>
      <c r="D605" s="19"/>
    </row>
    <row r="606" spans="3:4" s="14" customFormat="1" ht="17" thickBot="1" x14ac:dyDescent="0.25">
      <c r="C606" s="19"/>
      <c r="D606" s="19"/>
    </row>
    <row r="607" spans="3:4" s="14" customFormat="1" ht="17" thickBot="1" x14ac:dyDescent="0.25">
      <c r="C607" s="19"/>
      <c r="D607" s="19"/>
    </row>
    <row r="608" spans="3:4" s="14" customFormat="1" ht="17" thickBot="1" x14ac:dyDescent="0.25">
      <c r="C608" s="19"/>
      <c r="D608" s="19"/>
    </row>
    <row r="609" spans="3:4" s="14" customFormat="1" ht="17" thickBot="1" x14ac:dyDescent="0.25">
      <c r="C609" s="19"/>
      <c r="D609" s="19"/>
    </row>
    <row r="610" spans="3:4" s="14" customFormat="1" ht="17" thickBot="1" x14ac:dyDescent="0.25">
      <c r="C610" s="19"/>
      <c r="D610" s="19"/>
    </row>
    <row r="611" spans="3:4" s="14" customFormat="1" ht="17" thickBot="1" x14ac:dyDescent="0.25">
      <c r="C611" s="19"/>
      <c r="D611" s="19"/>
    </row>
    <row r="612" spans="3:4" s="14" customFormat="1" ht="17" thickBot="1" x14ac:dyDescent="0.25">
      <c r="C612" s="19"/>
      <c r="D612" s="19"/>
    </row>
    <row r="613" spans="3:4" s="14" customFormat="1" ht="17" thickBot="1" x14ac:dyDescent="0.25">
      <c r="C613" s="19"/>
      <c r="D613" s="19"/>
    </row>
    <row r="614" spans="3:4" s="14" customFormat="1" ht="17" thickBot="1" x14ac:dyDescent="0.25">
      <c r="C614" s="19"/>
      <c r="D614" s="19"/>
    </row>
    <row r="615" spans="3:4" s="14" customFormat="1" ht="17" thickBot="1" x14ac:dyDescent="0.25">
      <c r="C615" s="19"/>
      <c r="D615" s="19"/>
    </row>
    <row r="616" spans="3:4" s="14" customFormat="1" ht="17" thickBot="1" x14ac:dyDescent="0.25">
      <c r="C616" s="19"/>
      <c r="D616" s="19"/>
    </row>
    <row r="617" spans="3:4" s="14" customFormat="1" ht="17" thickBot="1" x14ac:dyDescent="0.25">
      <c r="C617" s="19"/>
      <c r="D617" s="19"/>
    </row>
    <row r="618" spans="3:4" s="14" customFormat="1" ht="17" thickBot="1" x14ac:dyDescent="0.25">
      <c r="C618" s="19"/>
      <c r="D618" s="19"/>
    </row>
    <row r="619" spans="3:4" s="14" customFormat="1" ht="17" thickBot="1" x14ac:dyDescent="0.25">
      <c r="C619" s="19"/>
      <c r="D619" s="19"/>
    </row>
    <row r="620" spans="3:4" s="14" customFormat="1" ht="17" thickBot="1" x14ac:dyDescent="0.25">
      <c r="C620" s="19"/>
      <c r="D620" s="19"/>
    </row>
    <row r="621" spans="3:4" s="14" customFormat="1" ht="17" thickBot="1" x14ac:dyDescent="0.25">
      <c r="C621" s="19"/>
      <c r="D621" s="19"/>
    </row>
    <row r="622" spans="3:4" s="14" customFormat="1" ht="17" thickBot="1" x14ac:dyDescent="0.25">
      <c r="C622" s="19"/>
      <c r="D622" s="19"/>
    </row>
    <row r="623" spans="3:4" s="14" customFormat="1" ht="17" thickBot="1" x14ac:dyDescent="0.25">
      <c r="C623" s="19"/>
      <c r="D623" s="19"/>
    </row>
    <row r="624" spans="3:4" s="14" customFormat="1" ht="17" thickBot="1" x14ac:dyDescent="0.25">
      <c r="C624" s="19"/>
      <c r="D624" s="19"/>
    </row>
    <row r="625" spans="3:4" s="14" customFormat="1" ht="17" thickBot="1" x14ac:dyDescent="0.25">
      <c r="C625" s="19"/>
      <c r="D625" s="19"/>
    </row>
    <row r="626" spans="3:4" s="14" customFormat="1" ht="17" thickBot="1" x14ac:dyDescent="0.25">
      <c r="C626" s="19"/>
      <c r="D626" s="19"/>
    </row>
    <row r="627" spans="3:4" s="14" customFormat="1" ht="17" thickBot="1" x14ac:dyDescent="0.25">
      <c r="C627" s="19"/>
      <c r="D627" s="19"/>
    </row>
    <row r="628" spans="3:4" s="14" customFormat="1" ht="17" thickBot="1" x14ac:dyDescent="0.25">
      <c r="C628" s="19"/>
      <c r="D628" s="19"/>
    </row>
    <row r="629" spans="3:4" s="14" customFormat="1" ht="17" thickBot="1" x14ac:dyDescent="0.25">
      <c r="C629" s="19"/>
      <c r="D629" s="19"/>
    </row>
    <row r="630" spans="3:4" s="14" customFormat="1" ht="17" thickBot="1" x14ac:dyDescent="0.25">
      <c r="C630" s="19"/>
      <c r="D630" s="19"/>
    </row>
    <row r="631" spans="3:4" s="14" customFormat="1" ht="17" thickBot="1" x14ac:dyDescent="0.25">
      <c r="C631" s="19"/>
      <c r="D631" s="19"/>
    </row>
    <row r="632" spans="3:4" s="14" customFormat="1" ht="17" thickBot="1" x14ac:dyDescent="0.25">
      <c r="C632" s="19"/>
      <c r="D632" s="19"/>
    </row>
    <row r="633" spans="3:4" s="14" customFormat="1" ht="17" thickBot="1" x14ac:dyDescent="0.25">
      <c r="C633" s="19"/>
      <c r="D633" s="19"/>
    </row>
    <row r="634" spans="3:4" s="14" customFormat="1" ht="17" thickBot="1" x14ac:dyDescent="0.25">
      <c r="C634" s="19"/>
      <c r="D634" s="19"/>
    </row>
    <row r="635" spans="3:4" s="14" customFormat="1" ht="17" thickBot="1" x14ac:dyDescent="0.25">
      <c r="C635" s="19"/>
      <c r="D635" s="19"/>
    </row>
    <row r="636" spans="3:4" s="14" customFormat="1" ht="17" thickBot="1" x14ac:dyDescent="0.25">
      <c r="C636" s="19"/>
      <c r="D636" s="19"/>
    </row>
    <row r="637" spans="3:4" s="14" customFormat="1" ht="17" thickBot="1" x14ac:dyDescent="0.25">
      <c r="C637" s="19"/>
      <c r="D637" s="19"/>
    </row>
    <row r="638" spans="3:4" s="14" customFormat="1" ht="17" thickBot="1" x14ac:dyDescent="0.25">
      <c r="C638" s="19"/>
      <c r="D638" s="19"/>
    </row>
    <row r="639" spans="3:4" s="14" customFormat="1" ht="17" thickBot="1" x14ac:dyDescent="0.25">
      <c r="C639" s="19"/>
      <c r="D639" s="19"/>
    </row>
    <row r="640" spans="3:4" s="14" customFormat="1" ht="17" thickBot="1" x14ac:dyDescent="0.25">
      <c r="C640" s="19"/>
      <c r="D640" s="19"/>
    </row>
    <row r="641" spans="3:4" s="14" customFormat="1" ht="17" thickBot="1" x14ac:dyDescent="0.25">
      <c r="C641" s="19"/>
      <c r="D641" s="19"/>
    </row>
    <row r="642" spans="3:4" s="14" customFormat="1" ht="17" thickBot="1" x14ac:dyDescent="0.25">
      <c r="C642" s="19"/>
      <c r="D642" s="19"/>
    </row>
    <row r="643" spans="3:4" s="14" customFormat="1" ht="17" thickBot="1" x14ac:dyDescent="0.25">
      <c r="C643" s="19"/>
      <c r="D643" s="19"/>
    </row>
    <row r="644" spans="3:4" s="14" customFormat="1" ht="17" thickBot="1" x14ac:dyDescent="0.25">
      <c r="C644" s="19"/>
      <c r="D644" s="19"/>
    </row>
    <row r="645" spans="3:4" s="14" customFormat="1" ht="17" thickBot="1" x14ac:dyDescent="0.25">
      <c r="C645" s="19"/>
      <c r="D645" s="19"/>
    </row>
    <row r="646" spans="3:4" s="14" customFormat="1" ht="17" thickBot="1" x14ac:dyDescent="0.25">
      <c r="C646" s="19"/>
      <c r="D646" s="19"/>
    </row>
    <row r="647" spans="3:4" s="14" customFormat="1" ht="17" thickBot="1" x14ac:dyDescent="0.25">
      <c r="C647" s="19"/>
      <c r="D647" s="19"/>
    </row>
    <row r="648" spans="3:4" s="14" customFormat="1" ht="17" thickBot="1" x14ac:dyDescent="0.25">
      <c r="C648" s="19"/>
      <c r="D648" s="19"/>
    </row>
    <row r="649" spans="3:4" s="14" customFormat="1" ht="17" thickBot="1" x14ac:dyDescent="0.25">
      <c r="C649" s="19"/>
      <c r="D649" s="19"/>
    </row>
    <row r="650" spans="3:4" s="14" customFormat="1" ht="17" thickBot="1" x14ac:dyDescent="0.25">
      <c r="C650" s="19"/>
      <c r="D650" s="19"/>
    </row>
    <row r="651" spans="3:4" s="14" customFormat="1" ht="17" thickBot="1" x14ac:dyDescent="0.25">
      <c r="C651" s="19"/>
      <c r="D651" s="19"/>
    </row>
    <row r="652" spans="3:4" s="14" customFormat="1" ht="17" thickBot="1" x14ac:dyDescent="0.25">
      <c r="C652" s="19"/>
      <c r="D652" s="19"/>
    </row>
    <row r="653" spans="3:4" s="14" customFormat="1" ht="17" thickBot="1" x14ac:dyDescent="0.25">
      <c r="C653" s="19"/>
      <c r="D653" s="19"/>
    </row>
    <row r="654" spans="3:4" s="14" customFormat="1" ht="17" thickBot="1" x14ac:dyDescent="0.25">
      <c r="C654" s="19"/>
      <c r="D654" s="19"/>
    </row>
    <row r="655" spans="3:4" s="14" customFormat="1" ht="17" thickBot="1" x14ac:dyDescent="0.25">
      <c r="C655" s="19"/>
      <c r="D655" s="19"/>
    </row>
    <row r="656" spans="3:4" s="14" customFormat="1" ht="17" thickBot="1" x14ac:dyDescent="0.25">
      <c r="C656" s="19"/>
      <c r="D656" s="19"/>
    </row>
    <row r="657" spans="3:4" s="14" customFormat="1" ht="17" thickBot="1" x14ac:dyDescent="0.25">
      <c r="C657" s="19"/>
      <c r="D657" s="19"/>
    </row>
    <row r="658" spans="3:4" s="14" customFormat="1" ht="17" thickBot="1" x14ac:dyDescent="0.25">
      <c r="C658" s="19"/>
      <c r="D658" s="19"/>
    </row>
    <row r="659" spans="3:4" s="14" customFormat="1" ht="17" thickBot="1" x14ac:dyDescent="0.25">
      <c r="C659" s="19"/>
      <c r="D659" s="19"/>
    </row>
    <row r="660" spans="3:4" s="14" customFormat="1" ht="17" thickBot="1" x14ac:dyDescent="0.25">
      <c r="C660" s="19"/>
      <c r="D660" s="19"/>
    </row>
    <row r="661" spans="3:4" s="14" customFormat="1" ht="17" thickBot="1" x14ac:dyDescent="0.25">
      <c r="C661" s="19"/>
      <c r="D661" s="19"/>
    </row>
    <row r="662" spans="3:4" s="14" customFormat="1" ht="17" thickBot="1" x14ac:dyDescent="0.25">
      <c r="C662" s="19"/>
      <c r="D662" s="19"/>
    </row>
    <row r="663" spans="3:4" s="14" customFormat="1" ht="17" thickBot="1" x14ac:dyDescent="0.25">
      <c r="C663" s="19"/>
      <c r="D663" s="19"/>
    </row>
    <row r="664" spans="3:4" s="14" customFormat="1" ht="17" thickBot="1" x14ac:dyDescent="0.25">
      <c r="C664" s="19"/>
      <c r="D664" s="19"/>
    </row>
    <row r="665" spans="3:4" s="14" customFormat="1" ht="17" thickBot="1" x14ac:dyDescent="0.25">
      <c r="C665" s="19"/>
      <c r="D665" s="19"/>
    </row>
    <row r="666" spans="3:4" s="14" customFormat="1" ht="17" thickBot="1" x14ac:dyDescent="0.25">
      <c r="C666" s="19"/>
      <c r="D666" s="19"/>
    </row>
    <row r="667" spans="3:4" s="14" customFormat="1" ht="17" thickBot="1" x14ac:dyDescent="0.25">
      <c r="C667" s="19"/>
      <c r="D667" s="19"/>
    </row>
    <row r="668" spans="3:4" s="14" customFormat="1" ht="17" thickBot="1" x14ac:dyDescent="0.25">
      <c r="C668" s="19"/>
      <c r="D668" s="19"/>
    </row>
    <row r="669" spans="3:4" s="14" customFormat="1" ht="17" thickBot="1" x14ac:dyDescent="0.25">
      <c r="C669" s="19"/>
      <c r="D669" s="19"/>
    </row>
    <row r="670" spans="3:4" s="14" customFormat="1" ht="17" thickBot="1" x14ac:dyDescent="0.25">
      <c r="C670" s="19"/>
      <c r="D670" s="19"/>
    </row>
    <row r="671" spans="3:4" s="14" customFormat="1" ht="17" thickBot="1" x14ac:dyDescent="0.25">
      <c r="C671" s="19"/>
      <c r="D671" s="19"/>
    </row>
    <row r="672" spans="3:4" s="14" customFormat="1" ht="17" thickBot="1" x14ac:dyDescent="0.25">
      <c r="C672" s="19"/>
      <c r="D672" s="19"/>
    </row>
    <row r="673" spans="3:4" s="14" customFormat="1" ht="17" thickBot="1" x14ac:dyDescent="0.25">
      <c r="C673" s="19"/>
      <c r="D673" s="19"/>
    </row>
    <row r="674" spans="3:4" s="14" customFormat="1" ht="17" thickBot="1" x14ac:dyDescent="0.25">
      <c r="C674" s="19"/>
      <c r="D674" s="19"/>
    </row>
    <row r="675" spans="3:4" s="14" customFormat="1" ht="17" thickBot="1" x14ac:dyDescent="0.25">
      <c r="C675" s="19"/>
      <c r="D675" s="19"/>
    </row>
    <row r="676" spans="3:4" s="14" customFormat="1" ht="17" thickBot="1" x14ac:dyDescent="0.25">
      <c r="C676" s="19"/>
      <c r="D676" s="19"/>
    </row>
    <row r="677" spans="3:4" s="14" customFormat="1" ht="17" thickBot="1" x14ac:dyDescent="0.25">
      <c r="C677" s="19"/>
      <c r="D677" s="19"/>
    </row>
    <row r="678" spans="3:4" s="14" customFormat="1" ht="17" thickBot="1" x14ac:dyDescent="0.25">
      <c r="C678" s="19"/>
      <c r="D678" s="19"/>
    </row>
    <row r="679" spans="3:4" s="14" customFormat="1" ht="17" thickBot="1" x14ac:dyDescent="0.25">
      <c r="C679" s="19"/>
      <c r="D679" s="19"/>
    </row>
    <row r="680" spans="3:4" s="14" customFormat="1" ht="17" thickBot="1" x14ac:dyDescent="0.25">
      <c r="C680" s="19"/>
      <c r="D680" s="19"/>
    </row>
    <row r="681" spans="3:4" s="14" customFormat="1" ht="17" thickBot="1" x14ac:dyDescent="0.25">
      <c r="C681" s="19"/>
      <c r="D681" s="19"/>
    </row>
    <row r="682" spans="3:4" s="14" customFormat="1" ht="17" thickBot="1" x14ac:dyDescent="0.25">
      <c r="C682" s="19"/>
      <c r="D682" s="19"/>
    </row>
    <row r="683" spans="3:4" s="14" customFormat="1" ht="17" thickBot="1" x14ac:dyDescent="0.25">
      <c r="C683" s="19"/>
      <c r="D683" s="19"/>
    </row>
    <row r="684" spans="3:4" s="14" customFormat="1" ht="17" thickBot="1" x14ac:dyDescent="0.25">
      <c r="C684" s="19"/>
      <c r="D684" s="19"/>
    </row>
    <row r="685" spans="3:4" s="14" customFormat="1" ht="17" thickBot="1" x14ac:dyDescent="0.25">
      <c r="C685" s="19"/>
      <c r="D685" s="19"/>
    </row>
    <row r="686" spans="3:4" s="14" customFormat="1" ht="17" thickBot="1" x14ac:dyDescent="0.25">
      <c r="C686" s="19"/>
      <c r="D686" s="19"/>
    </row>
    <row r="687" spans="3:4" s="14" customFormat="1" ht="17" thickBot="1" x14ac:dyDescent="0.25">
      <c r="C687" s="19"/>
      <c r="D687" s="19"/>
    </row>
    <row r="688" spans="3:4" s="14" customFormat="1" ht="17" thickBot="1" x14ac:dyDescent="0.25">
      <c r="C688" s="19"/>
      <c r="D688" s="19"/>
    </row>
    <row r="689" spans="3:4" s="14" customFormat="1" ht="17" thickBot="1" x14ac:dyDescent="0.25">
      <c r="C689" s="19"/>
      <c r="D689" s="19"/>
    </row>
    <row r="690" spans="3:4" s="14" customFormat="1" ht="17" thickBot="1" x14ac:dyDescent="0.25">
      <c r="C690" s="19"/>
      <c r="D690" s="19"/>
    </row>
    <row r="691" spans="3:4" s="14" customFormat="1" ht="17" thickBot="1" x14ac:dyDescent="0.25">
      <c r="C691" s="19"/>
      <c r="D691" s="19"/>
    </row>
    <row r="692" spans="3:4" s="14" customFormat="1" ht="17" thickBot="1" x14ac:dyDescent="0.25">
      <c r="C692" s="19"/>
      <c r="D692" s="19"/>
    </row>
    <row r="693" spans="3:4" s="14" customFormat="1" ht="17" thickBot="1" x14ac:dyDescent="0.25">
      <c r="C693" s="19"/>
      <c r="D693" s="19"/>
    </row>
    <row r="694" spans="3:4" s="14" customFormat="1" ht="17" thickBot="1" x14ac:dyDescent="0.25">
      <c r="C694" s="19"/>
      <c r="D694" s="19"/>
    </row>
    <row r="695" spans="3:4" s="14" customFormat="1" ht="17" thickBot="1" x14ac:dyDescent="0.25">
      <c r="C695" s="19"/>
      <c r="D695" s="19"/>
    </row>
    <row r="696" spans="3:4" s="14" customFormat="1" ht="17" thickBot="1" x14ac:dyDescent="0.25">
      <c r="C696" s="19"/>
      <c r="D696" s="19"/>
    </row>
    <row r="697" spans="3:4" s="14" customFormat="1" ht="17" thickBot="1" x14ac:dyDescent="0.25">
      <c r="C697" s="19"/>
      <c r="D697" s="19"/>
    </row>
    <row r="698" spans="3:4" s="14" customFormat="1" ht="17" thickBot="1" x14ac:dyDescent="0.25">
      <c r="C698" s="19"/>
      <c r="D698" s="19"/>
    </row>
    <row r="699" spans="3:4" s="14" customFormat="1" ht="17" thickBot="1" x14ac:dyDescent="0.25">
      <c r="C699" s="19"/>
      <c r="D699" s="19"/>
    </row>
    <row r="700" spans="3:4" s="14" customFormat="1" ht="17" thickBot="1" x14ac:dyDescent="0.25">
      <c r="C700" s="19"/>
      <c r="D700" s="19"/>
    </row>
    <row r="701" spans="3:4" s="14" customFormat="1" ht="17" thickBot="1" x14ac:dyDescent="0.25">
      <c r="C701" s="19"/>
      <c r="D701" s="19"/>
    </row>
    <row r="702" spans="3:4" s="14" customFormat="1" ht="17" thickBot="1" x14ac:dyDescent="0.25">
      <c r="C702" s="19"/>
      <c r="D702" s="19"/>
    </row>
    <row r="703" spans="3:4" s="14" customFormat="1" ht="17" thickBot="1" x14ac:dyDescent="0.25">
      <c r="C703" s="19"/>
      <c r="D703" s="19"/>
    </row>
    <row r="704" spans="3:4" s="14" customFormat="1" ht="17" thickBot="1" x14ac:dyDescent="0.25">
      <c r="C704" s="19"/>
      <c r="D704" s="19"/>
    </row>
    <row r="705" spans="3:4" s="14" customFormat="1" ht="17" thickBot="1" x14ac:dyDescent="0.25">
      <c r="C705" s="19"/>
      <c r="D705" s="19"/>
    </row>
    <row r="706" spans="3:4" s="14" customFormat="1" ht="17" thickBot="1" x14ac:dyDescent="0.25">
      <c r="C706" s="19"/>
      <c r="D706" s="19"/>
    </row>
    <row r="707" spans="3:4" s="14" customFormat="1" ht="17" thickBot="1" x14ac:dyDescent="0.25">
      <c r="C707" s="19"/>
      <c r="D707" s="19"/>
    </row>
    <row r="708" spans="3:4" s="14" customFormat="1" ht="17" thickBot="1" x14ac:dyDescent="0.25">
      <c r="C708" s="19"/>
      <c r="D708" s="19"/>
    </row>
    <row r="709" spans="3:4" s="14" customFormat="1" ht="17" thickBot="1" x14ac:dyDescent="0.25">
      <c r="C709" s="19"/>
      <c r="D709" s="19"/>
    </row>
    <row r="710" spans="3:4" s="14" customFormat="1" ht="17" thickBot="1" x14ac:dyDescent="0.25">
      <c r="C710" s="19"/>
      <c r="D710" s="19"/>
    </row>
    <row r="711" spans="3:4" s="14" customFormat="1" ht="17" thickBot="1" x14ac:dyDescent="0.25">
      <c r="C711" s="19"/>
      <c r="D711" s="19"/>
    </row>
    <row r="712" spans="3:4" s="14" customFormat="1" ht="17" thickBot="1" x14ac:dyDescent="0.25">
      <c r="C712" s="19"/>
      <c r="D712" s="19"/>
    </row>
    <row r="713" spans="3:4" s="14" customFormat="1" ht="17" thickBot="1" x14ac:dyDescent="0.25">
      <c r="C713" s="19"/>
      <c r="D713" s="19"/>
    </row>
    <row r="714" spans="3:4" s="14" customFormat="1" ht="17" thickBot="1" x14ac:dyDescent="0.25">
      <c r="C714" s="19"/>
      <c r="D714" s="19"/>
    </row>
    <row r="715" spans="3:4" s="14" customFormat="1" ht="17" thickBot="1" x14ac:dyDescent="0.25">
      <c r="C715" s="19"/>
      <c r="D715" s="19"/>
    </row>
    <row r="716" spans="3:4" s="14" customFormat="1" ht="17" thickBot="1" x14ac:dyDescent="0.25">
      <c r="C716" s="19"/>
      <c r="D716" s="19"/>
    </row>
    <row r="717" spans="3:4" s="14" customFormat="1" ht="17" thickBot="1" x14ac:dyDescent="0.25">
      <c r="C717" s="19"/>
      <c r="D717" s="19"/>
    </row>
    <row r="718" spans="3:4" s="14" customFormat="1" ht="17" thickBot="1" x14ac:dyDescent="0.25">
      <c r="C718" s="19"/>
      <c r="D718" s="19"/>
    </row>
    <row r="719" spans="3:4" s="14" customFormat="1" ht="17" thickBot="1" x14ac:dyDescent="0.25">
      <c r="C719" s="19"/>
      <c r="D719" s="19"/>
    </row>
    <row r="720" spans="3:4" s="14" customFormat="1" ht="17" thickBot="1" x14ac:dyDescent="0.25">
      <c r="C720" s="19"/>
      <c r="D720" s="19"/>
    </row>
    <row r="721" spans="3:4" s="14" customFormat="1" ht="17" thickBot="1" x14ac:dyDescent="0.25">
      <c r="C721" s="19"/>
      <c r="D721" s="19"/>
    </row>
    <row r="722" spans="3:4" s="14" customFormat="1" ht="17" thickBot="1" x14ac:dyDescent="0.25">
      <c r="C722" s="19"/>
      <c r="D722" s="19"/>
    </row>
    <row r="723" spans="3:4" s="14" customFormat="1" ht="17" thickBot="1" x14ac:dyDescent="0.25">
      <c r="C723" s="19"/>
      <c r="D723" s="19"/>
    </row>
    <row r="724" spans="3:4" s="14" customFormat="1" ht="17" thickBot="1" x14ac:dyDescent="0.25">
      <c r="C724" s="19"/>
      <c r="D724" s="19"/>
    </row>
    <row r="725" spans="3:4" s="14" customFormat="1" ht="17" thickBot="1" x14ac:dyDescent="0.25">
      <c r="C725" s="19"/>
      <c r="D725" s="19"/>
    </row>
    <row r="726" spans="3:4" s="14" customFormat="1" ht="17" thickBot="1" x14ac:dyDescent="0.25">
      <c r="C726" s="19"/>
      <c r="D726" s="19"/>
    </row>
    <row r="727" spans="3:4" s="14" customFormat="1" ht="17" thickBot="1" x14ac:dyDescent="0.25">
      <c r="C727" s="19"/>
      <c r="D727" s="19"/>
    </row>
    <row r="728" spans="3:4" s="14" customFormat="1" ht="17" thickBot="1" x14ac:dyDescent="0.25">
      <c r="C728" s="19"/>
      <c r="D728" s="19"/>
    </row>
    <row r="729" spans="3:4" s="14" customFormat="1" ht="17" thickBot="1" x14ac:dyDescent="0.25">
      <c r="C729" s="19"/>
      <c r="D729" s="19"/>
    </row>
    <row r="730" spans="3:4" s="14" customFormat="1" ht="17" thickBot="1" x14ac:dyDescent="0.25">
      <c r="C730" s="19"/>
      <c r="D730" s="19"/>
    </row>
    <row r="731" spans="3:4" s="14" customFormat="1" ht="17" thickBot="1" x14ac:dyDescent="0.25">
      <c r="C731" s="19"/>
      <c r="D731" s="19"/>
    </row>
    <row r="732" spans="3:4" s="14" customFormat="1" ht="17" thickBot="1" x14ac:dyDescent="0.25">
      <c r="C732" s="19"/>
      <c r="D732" s="19"/>
    </row>
    <row r="733" spans="3:4" s="14" customFormat="1" ht="17" thickBot="1" x14ac:dyDescent="0.25">
      <c r="C733" s="19"/>
      <c r="D733" s="19"/>
    </row>
    <row r="734" spans="3:4" s="14" customFormat="1" ht="17" thickBot="1" x14ac:dyDescent="0.25">
      <c r="C734" s="19"/>
      <c r="D734" s="19"/>
    </row>
    <row r="735" spans="3:4" s="14" customFormat="1" ht="17" thickBot="1" x14ac:dyDescent="0.25">
      <c r="C735" s="19"/>
      <c r="D735" s="19"/>
    </row>
    <row r="736" spans="3:4" s="14" customFormat="1" ht="17" thickBot="1" x14ac:dyDescent="0.25">
      <c r="C736" s="19"/>
      <c r="D736" s="19"/>
    </row>
    <row r="737" spans="3:4" s="14" customFormat="1" ht="17" thickBot="1" x14ac:dyDescent="0.25">
      <c r="C737" s="19"/>
      <c r="D737" s="19"/>
    </row>
    <row r="738" spans="3:4" s="14" customFormat="1" ht="17" thickBot="1" x14ac:dyDescent="0.25">
      <c r="C738" s="19"/>
      <c r="D738" s="19"/>
    </row>
    <row r="739" spans="3:4" s="14" customFormat="1" ht="17" thickBot="1" x14ac:dyDescent="0.25">
      <c r="C739" s="19"/>
      <c r="D739" s="19"/>
    </row>
    <row r="740" spans="3:4" s="14" customFormat="1" ht="17" thickBot="1" x14ac:dyDescent="0.25">
      <c r="C740" s="19"/>
      <c r="D740" s="19"/>
    </row>
    <row r="741" spans="3:4" s="14" customFormat="1" ht="17" thickBot="1" x14ac:dyDescent="0.25">
      <c r="C741" s="19"/>
      <c r="D741" s="19"/>
    </row>
    <row r="742" spans="3:4" s="14" customFormat="1" ht="17" thickBot="1" x14ac:dyDescent="0.25">
      <c r="C742" s="19"/>
      <c r="D742" s="19"/>
    </row>
    <row r="743" spans="3:4" s="14" customFormat="1" ht="17" thickBot="1" x14ac:dyDescent="0.25">
      <c r="C743" s="19"/>
      <c r="D743" s="19"/>
    </row>
    <row r="744" spans="3:4" s="14" customFormat="1" ht="17" thickBot="1" x14ac:dyDescent="0.25">
      <c r="C744" s="19"/>
      <c r="D744" s="19"/>
    </row>
    <row r="745" spans="3:4" s="14" customFormat="1" ht="17" thickBot="1" x14ac:dyDescent="0.25">
      <c r="C745" s="19"/>
      <c r="D745" s="19"/>
    </row>
    <row r="746" spans="3:4" s="14" customFormat="1" ht="17" thickBot="1" x14ac:dyDescent="0.25">
      <c r="C746" s="19"/>
      <c r="D746" s="19"/>
    </row>
    <row r="747" spans="3:4" s="14" customFormat="1" ht="17" thickBot="1" x14ac:dyDescent="0.25">
      <c r="C747" s="19"/>
      <c r="D747" s="19"/>
    </row>
    <row r="748" spans="3:4" s="14" customFormat="1" ht="17" thickBot="1" x14ac:dyDescent="0.25">
      <c r="C748" s="19"/>
      <c r="D748" s="19"/>
    </row>
    <row r="749" spans="3:4" s="14" customFormat="1" ht="17" thickBot="1" x14ac:dyDescent="0.25">
      <c r="C749" s="19"/>
      <c r="D749" s="19"/>
    </row>
    <row r="750" spans="3:4" s="14" customFormat="1" ht="17" thickBot="1" x14ac:dyDescent="0.25">
      <c r="C750" s="19"/>
      <c r="D750" s="19"/>
    </row>
    <row r="751" spans="3:4" s="14" customFormat="1" ht="17" thickBot="1" x14ac:dyDescent="0.25">
      <c r="C751" s="19"/>
      <c r="D751" s="19"/>
    </row>
    <row r="752" spans="3:4" s="14" customFormat="1" ht="17" thickBot="1" x14ac:dyDescent="0.25">
      <c r="C752" s="19"/>
      <c r="D752" s="19"/>
    </row>
    <row r="753" spans="3:4" s="14" customFormat="1" ht="17" thickBot="1" x14ac:dyDescent="0.25">
      <c r="C753" s="19"/>
      <c r="D753" s="19"/>
    </row>
    <row r="754" spans="3:4" s="14" customFormat="1" ht="17" thickBot="1" x14ac:dyDescent="0.25">
      <c r="C754" s="19"/>
      <c r="D754" s="19"/>
    </row>
    <row r="755" spans="3:4" s="14" customFormat="1" ht="17" thickBot="1" x14ac:dyDescent="0.25">
      <c r="C755" s="19"/>
      <c r="D755" s="19"/>
    </row>
    <row r="756" spans="3:4" s="14" customFormat="1" ht="17" thickBot="1" x14ac:dyDescent="0.25">
      <c r="C756" s="19"/>
      <c r="D756" s="19"/>
    </row>
    <row r="757" spans="3:4" s="14" customFormat="1" ht="17" thickBot="1" x14ac:dyDescent="0.25">
      <c r="C757" s="19"/>
      <c r="D757" s="19"/>
    </row>
    <row r="758" spans="3:4" s="14" customFormat="1" ht="17" thickBot="1" x14ac:dyDescent="0.25">
      <c r="C758" s="19"/>
      <c r="D758" s="19"/>
    </row>
    <row r="759" spans="3:4" s="14" customFormat="1" ht="17" thickBot="1" x14ac:dyDescent="0.25">
      <c r="C759" s="19"/>
      <c r="D759" s="19"/>
    </row>
    <row r="760" spans="3:4" s="14" customFormat="1" ht="17" thickBot="1" x14ac:dyDescent="0.25">
      <c r="C760" s="19"/>
      <c r="D760" s="19"/>
    </row>
    <row r="761" spans="3:4" s="14" customFormat="1" ht="17" thickBot="1" x14ac:dyDescent="0.25">
      <c r="C761" s="19"/>
      <c r="D761" s="19"/>
    </row>
    <row r="762" spans="3:4" s="14" customFormat="1" ht="17" thickBot="1" x14ac:dyDescent="0.25">
      <c r="C762" s="19"/>
      <c r="D762" s="19"/>
    </row>
    <row r="763" spans="3:4" s="14" customFormat="1" ht="17" thickBot="1" x14ac:dyDescent="0.25">
      <c r="C763" s="19"/>
      <c r="D763" s="19"/>
    </row>
    <row r="764" spans="3:4" s="14" customFormat="1" ht="17" thickBot="1" x14ac:dyDescent="0.25">
      <c r="C764" s="19"/>
      <c r="D764" s="19"/>
    </row>
    <row r="765" spans="3:4" s="14" customFormat="1" ht="17" thickBot="1" x14ac:dyDescent="0.25">
      <c r="C765" s="19"/>
      <c r="D765" s="19"/>
    </row>
    <row r="766" spans="3:4" s="14" customFormat="1" ht="17" thickBot="1" x14ac:dyDescent="0.25">
      <c r="C766" s="19"/>
      <c r="D766" s="19"/>
    </row>
    <row r="767" spans="3:4" s="14" customFormat="1" ht="17" thickBot="1" x14ac:dyDescent="0.25">
      <c r="C767" s="19"/>
      <c r="D767" s="19"/>
    </row>
    <row r="768" spans="3:4" s="14" customFormat="1" ht="17" thickBot="1" x14ac:dyDescent="0.25">
      <c r="C768" s="19"/>
      <c r="D768" s="19"/>
    </row>
    <row r="769" spans="3:4" s="14" customFormat="1" ht="17" thickBot="1" x14ac:dyDescent="0.25">
      <c r="C769" s="19"/>
      <c r="D769" s="19"/>
    </row>
    <row r="770" spans="3:4" s="14" customFormat="1" ht="17" thickBot="1" x14ac:dyDescent="0.25">
      <c r="C770" s="19"/>
      <c r="D770" s="19"/>
    </row>
    <row r="771" spans="3:4" s="14" customFormat="1" ht="17" thickBot="1" x14ac:dyDescent="0.25">
      <c r="C771" s="19"/>
      <c r="D771" s="19"/>
    </row>
    <row r="772" spans="3:4" s="14" customFormat="1" ht="17" thickBot="1" x14ac:dyDescent="0.25">
      <c r="C772" s="19"/>
      <c r="D772" s="19"/>
    </row>
    <row r="773" spans="3:4" s="14" customFormat="1" ht="17" thickBot="1" x14ac:dyDescent="0.25">
      <c r="C773" s="19"/>
      <c r="D773" s="19"/>
    </row>
    <row r="774" spans="3:4" s="14" customFormat="1" ht="17" thickBot="1" x14ac:dyDescent="0.25">
      <c r="C774" s="19"/>
      <c r="D774" s="19"/>
    </row>
    <row r="775" spans="3:4" s="14" customFormat="1" ht="17" thickBot="1" x14ac:dyDescent="0.25">
      <c r="C775" s="19"/>
      <c r="D775" s="19"/>
    </row>
    <row r="776" spans="3:4" s="14" customFormat="1" ht="17" thickBot="1" x14ac:dyDescent="0.25">
      <c r="C776" s="19"/>
      <c r="D776" s="19"/>
    </row>
    <row r="777" spans="3:4" s="14" customFormat="1" ht="17" thickBot="1" x14ac:dyDescent="0.25">
      <c r="C777" s="19"/>
      <c r="D777" s="19"/>
    </row>
    <row r="778" spans="3:4" s="14" customFormat="1" ht="17" thickBot="1" x14ac:dyDescent="0.25">
      <c r="C778" s="19"/>
      <c r="D778" s="19"/>
    </row>
    <row r="779" spans="3:4" s="14" customFormat="1" ht="17" thickBot="1" x14ac:dyDescent="0.25">
      <c r="C779" s="19"/>
      <c r="D779" s="19"/>
    </row>
    <row r="780" spans="3:4" s="14" customFormat="1" ht="17" thickBot="1" x14ac:dyDescent="0.25">
      <c r="C780" s="19"/>
      <c r="D780" s="19"/>
    </row>
    <row r="781" spans="3:4" s="14" customFormat="1" ht="17" thickBot="1" x14ac:dyDescent="0.25">
      <c r="C781" s="19"/>
      <c r="D781" s="19"/>
    </row>
    <row r="782" spans="3:4" s="14" customFormat="1" ht="17" thickBot="1" x14ac:dyDescent="0.25">
      <c r="C782" s="19"/>
      <c r="D782" s="19"/>
    </row>
    <row r="783" spans="3:4" s="14" customFormat="1" ht="17" thickBot="1" x14ac:dyDescent="0.25">
      <c r="C783" s="19"/>
      <c r="D783" s="19"/>
    </row>
    <row r="784" spans="3:4" s="14" customFormat="1" ht="17" thickBot="1" x14ac:dyDescent="0.25">
      <c r="C784" s="19"/>
      <c r="D784" s="19"/>
    </row>
    <row r="785" spans="3:4" s="14" customFormat="1" ht="17" thickBot="1" x14ac:dyDescent="0.25">
      <c r="C785" s="19"/>
      <c r="D785" s="19"/>
    </row>
    <row r="786" spans="3:4" s="14" customFormat="1" ht="17" thickBot="1" x14ac:dyDescent="0.25">
      <c r="C786" s="19"/>
      <c r="D786" s="19"/>
    </row>
    <row r="787" spans="3:4" s="14" customFormat="1" ht="17" thickBot="1" x14ac:dyDescent="0.25">
      <c r="C787" s="19"/>
      <c r="D787" s="19"/>
    </row>
    <row r="788" spans="3:4" s="14" customFormat="1" ht="17" thickBot="1" x14ac:dyDescent="0.25">
      <c r="C788" s="19"/>
      <c r="D788" s="19"/>
    </row>
    <row r="789" spans="3:4" s="14" customFormat="1" ht="17" thickBot="1" x14ac:dyDescent="0.25">
      <c r="C789" s="19"/>
      <c r="D789" s="19"/>
    </row>
    <row r="790" spans="3:4" s="14" customFormat="1" ht="17" thickBot="1" x14ac:dyDescent="0.25">
      <c r="C790" s="19"/>
      <c r="D790" s="19"/>
    </row>
    <row r="791" spans="3:4" s="14" customFormat="1" ht="17" thickBot="1" x14ac:dyDescent="0.25">
      <c r="C791" s="19"/>
      <c r="D791" s="19"/>
    </row>
    <row r="792" spans="3:4" s="14" customFormat="1" ht="17" thickBot="1" x14ac:dyDescent="0.25">
      <c r="C792" s="19"/>
      <c r="D792" s="19"/>
    </row>
    <row r="793" spans="3:4" s="14" customFormat="1" ht="17" thickBot="1" x14ac:dyDescent="0.25">
      <c r="C793" s="19"/>
      <c r="D793" s="19"/>
    </row>
    <row r="794" spans="3:4" s="14" customFormat="1" ht="17" thickBot="1" x14ac:dyDescent="0.25">
      <c r="C794" s="19"/>
      <c r="D794" s="19"/>
    </row>
    <row r="795" spans="3:4" s="14" customFormat="1" ht="17" thickBot="1" x14ac:dyDescent="0.25">
      <c r="C795" s="19"/>
      <c r="D795" s="19"/>
    </row>
    <row r="796" spans="3:4" s="14" customFormat="1" ht="17" thickBot="1" x14ac:dyDescent="0.25">
      <c r="C796" s="19"/>
      <c r="D796" s="19"/>
    </row>
    <row r="797" spans="3:4" s="14" customFormat="1" ht="17" thickBot="1" x14ac:dyDescent="0.25">
      <c r="C797" s="19"/>
      <c r="D797" s="19"/>
    </row>
    <row r="798" spans="3:4" s="14" customFormat="1" ht="17" thickBot="1" x14ac:dyDescent="0.25">
      <c r="C798" s="19"/>
      <c r="D798" s="19"/>
    </row>
    <row r="799" spans="3:4" s="14" customFormat="1" ht="17" thickBot="1" x14ac:dyDescent="0.25">
      <c r="C799" s="19"/>
      <c r="D799" s="19"/>
    </row>
    <row r="800" spans="3:4" s="14" customFormat="1" ht="17" thickBot="1" x14ac:dyDescent="0.25">
      <c r="C800" s="19"/>
      <c r="D800" s="19"/>
    </row>
    <row r="801" spans="3:4" s="14" customFormat="1" ht="17" thickBot="1" x14ac:dyDescent="0.25">
      <c r="C801" s="19"/>
      <c r="D801" s="19"/>
    </row>
    <row r="802" spans="3:4" s="14" customFormat="1" ht="17" thickBot="1" x14ac:dyDescent="0.25">
      <c r="C802" s="19"/>
      <c r="D802" s="19"/>
    </row>
    <row r="803" spans="3:4" s="14" customFormat="1" ht="17" thickBot="1" x14ac:dyDescent="0.25">
      <c r="C803" s="19"/>
      <c r="D803" s="19"/>
    </row>
    <row r="804" spans="3:4" s="14" customFormat="1" ht="17" thickBot="1" x14ac:dyDescent="0.25">
      <c r="C804" s="19"/>
      <c r="D804" s="19"/>
    </row>
    <row r="805" spans="3:4" s="14" customFormat="1" ht="17" thickBot="1" x14ac:dyDescent="0.25">
      <c r="C805" s="19"/>
      <c r="D805" s="19"/>
    </row>
    <row r="806" spans="3:4" s="14" customFormat="1" ht="17" thickBot="1" x14ac:dyDescent="0.25">
      <c r="C806" s="19"/>
      <c r="D806" s="19"/>
    </row>
    <row r="807" spans="3:4" s="14" customFormat="1" ht="17" thickBot="1" x14ac:dyDescent="0.25">
      <c r="C807" s="19"/>
      <c r="D807" s="19"/>
    </row>
    <row r="808" spans="3:4" s="14" customFormat="1" ht="17" thickBot="1" x14ac:dyDescent="0.25">
      <c r="C808" s="19"/>
      <c r="D808" s="19"/>
    </row>
    <row r="809" spans="3:4" s="14" customFormat="1" ht="17" thickBot="1" x14ac:dyDescent="0.25">
      <c r="C809" s="19"/>
      <c r="D809" s="19"/>
    </row>
    <row r="810" spans="3:4" s="14" customFormat="1" ht="17" thickBot="1" x14ac:dyDescent="0.25">
      <c r="C810" s="19"/>
      <c r="D810" s="19"/>
    </row>
    <row r="811" spans="3:4" s="14" customFormat="1" ht="17" thickBot="1" x14ac:dyDescent="0.25">
      <c r="C811" s="19"/>
      <c r="D811" s="19"/>
    </row>
    <row r="812" spans="3:4" s="14" customFormat="1" ht="17" thickBot="1" x14ac:dyDescent="0.25">
      <c r="C812" s="19"/>
      <c r="D812" s="19"/>
    </row>
    <row r="813" spans="3:4" s="14" customFormat="1" ht="17" thickBot="1" x14ac:dyDescent="0.25">
      <c r="C813" s="19"/>
      <c r="D813" s="19"/>
    </row>
    <row r="814" spans="3:4" s="14" customFormat="1" ht="17" thickBot="1" x14ac:dyDescent="0.25">
      <c r="C814" s="19"/>
      <c r="D814" s="19"/>
    </row>
    <row r="815" spans="3:4" s="14" customFormat="1" ht="17" thickBot="1" x14ac:dyDescent="0.25">
      <c r="C815" s="19"/>
      <c r="D815" s="19"/>
    </row>
    <row r="816" spans="3:4" s="14" customFormat="1" ht="17" thickBot="1" x14ac:dyDescent="0.25">
      <c r="C816" s="19"/>
      <c r="D816" s="19"/>
    </row>
    <row r="817" spans="3:4" s="14" customFormat="1" ht="17" thickBot="1" x14ac:dyDescent="0.25">
      <c r="C817" s="19"/>
      <c r="D817" s="19"/>
    </row>
    <row r="818" spans="3:4" s="14" customFormat="1" ht="17" thickBot="1" x14ac:dyDescent="0.25">
      <c r="C818" s="19"/>
      <c r="D818" s="19"/>
    </row>
    <row r="819" spans="3:4" s="14" customFormat="1" ht="17" thickBot="1" x14ac:dyDescent="0.25">
      <c r="C819" s="19"/>
      <c r="D819" s="19"/>
    </row>
    <row r="820" spans="3:4" s="14" customFormat="1" ht="17" thickBot="1" x14ac:dyDescent="0.25">
      <c r="C820" s="19"/>
      <c r="D820" s="19"/>
    </row>
    <row r="821" spans="3:4" s="14" customFormat="1" ht="17" thickBot="1" x14ac:dyDescent="0.25">
      <c r="C821" s="19"/>
      <c r="D821" s="19"/>
    </row>
    <row r="822" spans="3:4" s="14" customFormat="1" ht="17" thickBot="1" x14ac:dyDescent="0.25">
      <c r="C822" s="19"/>
      <c r="D822" s="19"/>
    </row>
    <row r="823" spans="3:4" s="14" customFormat="1" ht="17" thickBot="1" x14ac:dyDescent="0.25">
      <c r="C823" s="19"/>
      <c r="D823" s="19"/>
    </row>
    <row r="824" spans="3:4" s="14" customFormat="1" ht="17" thickBot="1" x14ac:dyDescent="0.25">
      <c r="C824" s="19"/>
      <c r="D824" s="19"/>
    </row>
    <row r="825" spans="3:4" s="14" customFormat="1" ht="17" thickBot="1" x14ac:dyDescent="0.25">
      <c r="C825" s="19"/>
      <c r="D825" s="19"/>
    </row>
    <row r="826" spans="3:4" s="14" customFormat="1" ht="17" thickBot="1" x14ac:dyDescent="0.25">
      <c r="C826" s="19"/>
      <c r="D826" s="19"/>
    </row>
    <row r="827" spans="3:4" s="14" customFormat="1" ht="17" thickBot="1" x14ac:dyDescent="0.25">
      <c r="C827" s="19"/>
      <c r="D827" s="19"/>
    </row>
    <row r="828" spans="3:4" s="14" customFormat="1" ht="17" thickBot="1" x14ac:dyDescent="0.25">
      <c r="C828" s="19"/>
      <c r="D828" s="19"/>
    </row>
    <row r="829" spans="3:4" s="14" customFormat="1" ht="17" thickBot="1" x14ac:dyDescent="0.25">
      <c r="C829" s="19"/>
      <c r="D829" s="19"/>
    </row>
    <row r="830" spans="3:4" s="14" customFormat="1" ht="17" thickBot="1" x14ac:dyDescent="0.25">
      <c r="C830" s="19"/>
      <c r="D830" s="19"/>
    </row>
    <row r="831" spans="3:4" s="14" customFormat="1" ht="17" thickBot="1" x14ac:dyDescent="0.25">
      <c r="C831" s="19"/>
      <c r="D831" s="19"/>
    </row>
    <row r="832" spans="3:4" s="14" customFormat="1" ht="17" thickBot="1" x14ac:dyDescent="0.25">
      <c r="C832" s="19"/>
      <c r="D832" s="19"/>
    </row>
    <row r="833" spans="3:4" s="14" customFormat="1" ht="17" thickBot="1" x14ac:dyDescent="0.25">
      <c r="C833" s="19"/>
      <c r="D833" s="19"/>
    </row>
    <row r="834" spans="3:4" s="14" customFormat="1" ht="17" thickBot="1" x14ac:dyDescent="0.25">
      <c r="C834" s="19"/>
      <c r="D834" s="19"/>
    </row>
    <row r="835" spans="3:4" s="14" customFormat="1" ht="17" thickBot="1" x14ac:dyDescent="0.25">
      <c r="C835" s="19"/>
      <c r="D835" s="19"/>
    </row>
    <row r="836" spans="3:4" s="14" customFormat="1" ht="17" thickBot="1" x14ac:dyDescent="0.25">
      <c r="C836" s="19"/>
      <c r="D836" s="19"/>
    </row>
    <row r="837" spans="3:4" s="14" customFormat="1" ht="17" thickBot="1" x14ac:dyDescent="0.25">
      <c r="C837" s="19"/>
      <c r="D837" s="19"/>
    </row>
    <row r="838" spans="3:4" s="14" customFormat="1" ht="17" thickBot="1" x14ac:dyDescent="0.25">
      <c r="C838" s="19"/>
      <c r="D838" s="19"/>
    </row>
    <row r="839" spans="3:4" s="14" customFormat="1" ht="17" thickBot="1" x14ac:dyDescent="0.25">
      <c r="C839" s="19"/>
      <c r="D839" s="19"/>
    </row>
    <row r="840" spans="3:4" s="14" customFormat="1" ht="17" thickBot="1" x14ac:dyDescent="0.25">
      <c r="C840" s="19"/>
      <c r="D840" s="19"/>
    </row>
    <row r="841" spans="3:4" s="14" customFormat="1" ht="17" thickBot="1" x14ac:dyDescent="0.25">
      <c r="C841" s="19"/>
      <c r="D841" s="19"/>
    </row>
    <row r="842" spans="3:4" s="14" customFormat="1" ht="17" thickBot="1" x14ac:dyDescent="0.25">
      <c r="C842" s="19"/>
      <c r="D842" s="19"/>
    </row>
    <row r="843" spans="3:4" s="14" customFormat="1" ht="17" thickBot="1" x14ac:dyDescent="0.25">
      <c r="C843" s="19"/>
      <c r="D843" s="19"/>
    </row>
    <row r="844" spans="3:4" s="14" customFormat="1" ht="17" thickBot="1" x14ac:dyDescent="0.25">
      <c r="C844" s="19"/>
      <c r="D844" s="19"/>
    </row>
    <row r="845" spans="3:4" s="14" customFormat="1" ht="17" thickBot="1" x14ac:dyDescent="0.25">
      <c r="C845" s="19"/>
      <c r="D845" s="19"/>
    </row>
    <row r="846" spans="3:4" s="14" customFormat="1" ht="17" thickBot="1" x14ac:dyDescent="0.25">
      <c r="C846" s="19"/>
      <c r="D846" s="19"/>
    </row>
    <row r="847" spans="3:4" s="14" customFormat="1" ht="17" thickBot="1" x14ac:dyDescent="0.25">
      <c r="C847" s="19"/>
      <c r="D847" s="19"/>
    </row>
    <row r="848" spans="3:4" s="14" customFormat="1" ht="17" thickBot="1" x14ac:dyDescent="0.25">
      <c r="C848" s="19"/>
      <c r="D848" s="19"/>
    </row>
    <row r="849" spans="3:4" s="14" customFormat="1" ht="17" thickBot="1" x14ac:dyDescent="0.25">
      <c r="C849" s="19"/>
      <c r="D849" s="19"/>
    </row>
    <row r="850" spans="3:4" s="14" customFormat="1" ht="17" thickBot="1" x14ac:dyDescent="0.25">
      <c r="C850" s="19"/>
      <c r="D850" s="19"/>
    </row>
    <row r="851" spans="3:4" s="14" customFormat="1" ht="17" thickBot="1" x14ac:dyDescent="0.25">
      <c r="C851" s="19"/>
      <c r="D851" s="19"/>
    </row>
    <row r="852" spans="3:4" s="14" customFormat="1" ht="17" thickBot="1" x14ac:dyDescent="0.25">
      <c r="C852" s="19"/>
      <c r="D852" s="19"/>
    </row>
    <row r="853" spans="3:4" s="14" customFormat="1" ht="17" thickBot="1" x14ac:dyDescent="0.25">
      <c r="C853" s="19"/>
      <c r="D853" s="19"/>
    </row>
    <row r="854" spans="3:4" s="14" customFormat="1" ht="17" thickBot="1" x14ac:dyDescent="0.25">
      <c r="C854" s="19"/>
      <c r="D854" s="19"/>
    </row>
    <row r="855" spans="3:4" s="14" customFormat="1" ht="17" thickBot="1" x14ac:dyDescent="0.25">
      <c r="C855" s="19"/>
      <c r="D855" s="19"/>
    </row>
    <row r="856" spans="3:4" s="14" customFormat="1" ht="17" thickBot="1" x14ac:dyDescent="0.25">
      <c r="C856" s="19"/>
      <c r="D856" s="19"/>
    </row>
    <row r="857" spans="3:4" s="14" customFormat="1" ht="17" thickBot="1" x14ac:dyDescent="0.25">
      <c r="C857" s="19"/>
      <c r="D857" s="19"/>
    </row>
    <row r="858" spans="3:4" s="14" customFormat="1" ht="17" thickBot="1" x14ac:dyDescent="0.25">
      <c r="C858" s="19"/>
      <c r="D858" s="19"/>
    </row>
    <row r="859" spans="3:4" s="14" customFormat="1" ht="17" thickBot="1" x14ac:dyDescent="0.25">
      <c r="C859" s="19"/>
      <c r="D859" s="19"/>
    </row>
    <row r="860" spans="3:4" s="14" customFormat="1" ht="17" thickBot="1" x14ac:dyDescent="0.25">
      <c r="C860" s="19"/>
      <c r="D860" s="19"/>
    </row>
    <row r="861" spans="3:4" s="14" customFormat="1" ht="17" thickBot="1" x14ac:dyDescent="0.25">
      <c r="C861" s="19"/>
      <c r="D861" s="19"/>
    </row>
    <row r="862" spans="3:4" s="14" customFormat="1" ht="17" thickBot="1" x14ac:dyDescent="0.25">
      <c r="C862" s="19"/>
      <c r="D862" s="19"/>
    </row>
    <row r="863" spans="3:4" s="14" customFormat="1" ht="17" thickBot="1" x14ac:dyDescent="0.25">
      <c r="C863" s="19"/>
      <c r="D863" s="19"/>
    </row>
    <row r="864" spans="3:4" s="14" customFormat="1" ht="17" thickBot="1" x14ac:dyDescent="0.25">
      <c r="C864" s="19"/>
      <c r="D864" s="19"/>
    </row>
    <row r="865" spans="3:4" s="14" customFormat="1" ht="17" thickBot="1" x14ac:dyDescent="0.25">
      <c r="C865" s="19"/>
      <c r="D865" s="19"/>
    </row>
    <row r="866" spans="3:4" s="14" customFormat="1" ht="17" thickBot="1" x14ac:dyDescent="0.25">
      <c r="C866" s="19"/>
      <c r="D866" s="19"/>
    </row>
    <row r="867" spans="3:4" s="14" customFormat="1" ht="17" thickBot="1" x14ac:dyDescent="0.25">
      <c r="C867" s="19"/>
      <c r="D867" s="19"/>
    </row>
    <row r="868" spans="3:4" s="14" customFormat="1" ht="17" thickBot="1" x14ac:dyDescent="0.25">
      <c r="C868" s="19"/>
      <c r="D868" s="19"/>
    </row>
    <row r="869" spans="3:4" s="14" customFormat="1" ht="17" thickBot="1" x14ac:dyDescent="0.25">
      <c r="C869" s="19"/>
      <c r="D869" s="19"/>
    </row>
    <row r="870" spans="3:4" s="14" customFormat="1" ht="17" thickBot="1" x14ac:dyDescent="0.25">
      <c r="C870" s="19"/>
      <c r="D870" s="19"/>
    </row>
    <row r="871" spans="3:4" s="14" customFormat="1" ht="17" thickBot="1" x14ac:dyDescent="0.25">
      <c r="C871" s="19"/>
      <c r="D871" s="19"/>
    </row>
    <row r="872" spans="3:4" s="14" customFormat="1" ht="17" thickBot="1" x14ac:dyDescent="0.25">
      <c r="C872" s="19"/>
      <c r="D872" s="19"/>
    </row>
    <row r="873" spans="3:4" s="14" customFormat="1" ht="17" thickBot="1" x14ac:dyDescent="0.25">
      <c r="C873" s="19"/>
      <c r="D873" s="19"/>
    </row>
    <row r="874" spans="3:4" s="14" customFormat="1" ht="17" thickBot="1" x14ac:dyDescent="0.25">
      <c r="C874" s="19"/>
      <c r="D874" s="19"/>
    </row>
    <row r="875" spans="3:4" s="14" customFormat="1" ht="17" thickBot="1" x14ac:dyDescent="0.25">
      <c r="C875" s="19"/>
      <c r="D875" s="19"/>
    </row>
    <row r="876" spans="3:4" s="14" customFormat="1" ht="17" thickBot="1" x14ac:dyDescent="0.25">
      <c r="C876" s="19"/>
      <c r="D876" s="19"/>
    </row>
    <row r="877" spans="3:4" s="14" customFormat="1" ht="17" thickBot="1" x14ac:dyDescent="0.25">
      <c r="C877" s="19"/>
      <c r="D877" s="19"/>
    </row>
    <row r="878" spans="3:4" s="14" customFormat="1" ht="17" thickBot="1" x14ac:dyDescent="0.25">
      <c r="C878" s="19"/>
      <c r="D878" s="19"/>
    </row>
    <row r="879" spans="3:4" s="14" customFormat="1" ht="17" thickBot="1" x14ac:dyDescent="0.25">
      <c r="C879" s="19"/>
      <c r="D879" s="19"/>
    </row>
    <row r="880" spans="3:4" s="14" customFormat="1" ht="17" thickBot="1" x14ac:dyDescent="0.25">
      <c r="C880" s="19"/>
      <c r="D880" s="19"/>
    </row>
    <row r="881" spans="3:4" s="14" customFormat="1" ht="17" thickBot="1" x14ac:dyDescent="0.25">
      <c r="C881" s="19"/>
      <c r="D881" s="19"/>
    </row>
    <row r="882" spans="3:4" s="14" customFormat="1" ht="17" thickBot="1" x14ac:dyDescent="0.25">
      <c r="C882" s="19"/>
      <c r="D882" s="19"/>
    </row>
    <row r="883" spans="3:4" s="14" customFormat="1" ht="17" thickBot="1" x14ac:dyDescent="0.25">
      <c r="C883" s="19"/>
      <c r="D883" s="19"/>
    </row>
    <row r="884" spans="3:4" s="14" customFormat="1" ht="17" thickBot="1" x14ac:dyDescent="0.25">
      <c r="C884" s="19"/>
      <c r="D884" s="19"/>
    </row>
    <row r="885" spans="3:4" s="14" customFormat="1" ht="17" thickBot="1" x14ac:dyDescent="0.25">
      <c r="C885" s="19"/>
      <c r="D885" s="19"/>
    </row>
    <row r="886" spans="3:4" s="14" customFormat="1" ht="17" thickBot="1" x14ac:dyDescent="0.25">
      <c r="C886" s="19"/>
      <c r="D886" s="19"/>
    </row>
    <row r="887" spans="3:4" s="14" customFormat="1" ht="17" thickBot="1" x14ac:dyDescent="0.25">
      <c r="C887" s="19"/>
      <c r="D887" s="19"/>
    </row>
    <row r="888" spans="3:4" s="14" customFormat="1" ht="17" thickBot="1" x14ac:dyDescent="0.25">
      <c r="C888" s="19"/>
      <c r="D888" s="19"/>
    </row>
    <row r="889" spans="3:4" s="14" customFormat="1" ht="17" thickBot="1" x14ac:dyDescent="0.25">
      <c r="C889" s="19"/>
      <c r="D889" s="19"/>
    </row>
    <row r="890" spans="3:4" s="14" customFormat="1" ht="17" thickBot="1" x14ac:dyDescent="0.25">
      <c r="C890" s="19"/>
      <c r="D890" s="19"/>
    </row>
    <row r="891" spans="3:4" s="14" customFormat="1" ht="17" thickBot="1" x14ac:dyDescent="0.25">
      <c r="C891" s="19"/>
      <c r="D891" s="19"/>
    </row>
    <row r="892" spans="3:4" s="14" customFormat="1" ht="17" thickBot="1" x14ac:dyDescent="0.25">
      <c r="C892" s="19"/>
      <c r="D892" s="19"/>
    </row>
    <row r="893" spans="3:4" s="14" customFormat="1" ht="17" thickBot="1" x14ac:dyDescent="0.25">
      <c r="C893" s="19"/>
      <c r="D893" s="19"/>
    </row>
    <row r="894" spans="3:4" s="14" customFormat="1" ht="17" thickBot="1" x14ac:dyDescent="0.25">
      <c r="C894" s="19"/>
      <c r="D894" s="19"/>
    </row>
    <row r="895" spans="3:4" s="14" customFormat="1" ht="17" thickBot="1" x14ac:dyDescent="0.25">
      <c r="C895" s="19"/>
      <c r="D895" s="19"/>
    </row>
    <row r="896" spans="3:4" s="14" customFormat="1" ht="17" thickBot="1" x14ac:dyDescent="0.25">
      <c r="C896" s="19"/>
      <c r="D896" s="19"/>
    </row>
    <row r="897" spans="3:4" s="14" customFormat="1" ht="17" thickBot="1" x14ac:dyDescent="0.25">
      <c r="C897" s="19"/>
      <c r="D897" s="19"/>
    </row>
    <row r="898" spans="3:4" s="14" customFormat="1" ht="17" thickBot="1" x14ac:dyDescent="0.25">
      <c r="C898" s="19"/>
      <c r="D898" s="19"/>
    </row>
    <row r="899" spans="3:4" s="14" customFormat="1" ht="17" thickBot="1" x14ac:dyDescent="0.25">
      <c r="C899" s="19"/>
      <c r="D899" s="19"/>
    </row>
    <row r="900" spans="3:4" s="14" customFormat="1" ht="17" thickBot="1" x14ac:dyDescent="0.25">
      <c r="C900" s="19"/>
      <c r="D900" s="19"/>
    </row>
    <row r="901" spans="3:4" s="14" customFormat="1" ht="17" thickBot="1" x14ac:dyDescent="0.25">
      <c r="C901" s="19"/>
      <c r="D901" s="19"/>
    </row>
    <row r="902" spans="3:4" s="14" customFormat="1" ht="17" thickBot="1" x14ac:dyDescent="0.25">
      <c r="C902" s="19"/>
      <c r="D902" s="19"/>
    </row>
    <row r="903" spans="3:4" s="14" customFormat="1" ht="17" thickBot="1" x14ac:dyDescent="0.25">
      <c r="C903" s="19"/>
      <c r="D903" s="19"/>
    </row>
    <row r="904" spans="3:4" s="14" customFormat="1" ht="17" thickBot="1" x14ac:dyDescent="0.25">
      <c r="C904" s="19"/>
      <c r="D904" s="19"/>
    </row>
    <row r="905" spans="3:4" s="14" customFormat="1" ht="17" thickBot="1" x14ac:dyDescent="0.25">
      <c r="C905" s="19"/>
      <c r="D905" s="19"/>
    </row>
    <row r="906" spans="3:4" s="14" customFormat="1" ht="17" thickBot="1" x14ac:dyDescent="0.25">
      <c r="C906" s="19"/>
      <c r="D906" s="19"/>
    </row>
    <row r="907" spans="3:4" s="14" customFormat="1" ht="17" thickBot="1" x14ac:dyDescent="0.25">
      <c r="C907" s="19"/>
      <c r="D907" s="19"/>
    </row>
    <row r="908" spans="3:4" s="14" customFormat="1" ht="17" thickBot="1" x14ac:dyDescent="0.25">
      <c r="C908" s="19"/>
      <c r="D908" s="19"/>
    </row>
    <row r="909" spans="3:4" s="14" customFormat="1" ht="17" thickBot="1" x14ac:dyDescent="0.25">
      <c r="C909" s="19"/>
      <c r="D909" s="19"/>
    </row>
    <row r="910" spans="3:4" s="14" customFormat="1" ht="17" thickBot="1" x14ac:dyDescent="0.25">
      <c r="C910" s="19"/>
      <c r="D910" s="19"/>
    </row>
    <row r="911" spans="3:4" s="14" customFormat="1" ht="17" thickBot="1" x14ac:dyDescent="0.25">
      <c r="C911" s="19"/>
      <c r="D911" s="19"/>
    </row>
    <row r="912" spans="3:4" s="14" customFormat="1" ht="17" thickBot="1" x14ac:dyDescent="0.25">
      <c r="C912" s="19"/>
      <c r="D912" s="19"/>
    </row>
    <row r="913" spans="3:4" s="14" customFormat="1" ht="17" thickBot="1" x14ac:dyDescent="0.25">
      <c r="C913" s="19"/>
      <c r="D913" s="19"/>
    </row>
    <row r="914" spans="3:4" s="14" customFormat="1" ht="17" thickBot="1" x14ac:dyDescent="0.25">
      <c r="C914" s="19"/>
      <c r="D914" s="19"/>
    </row>
    <row r="915" spans="3:4" s="14" customFormat="1" ht="17" thickBot="1" x14ac:dyDescent="0.25">
      <c r="C915" s="19"/>
      <c r="D915" s="19"/>
    </row>
    <row r="916" spans="3:4" s="14" customFormat="1" ht="17" thickBot="1" x14ac:dyDescent="0.25">
      <c r="C916" s="19"/>
      <c r="D916" s="19"/>
    </row>
    <row r="917" spans="3:4" s="14" customFormat="1" ht="17" thickBot="1" x14ac:dyDescent="0.25">
      <c r="C917" s="19"/>
      <c r="D917" s="19"/>
    </row>
    <row r="918" spans="3:4" s="14" customFormat="1" ht="17" thickBot="1" x14ac:dyDescent="0.25">
      <c r="C918" s="19"/>
      <c r="D918" s="19"/>
    </row>
    <row r="919" spans="3:4" s="14" customFormat="1" ht="17" thickBot="1" x14ac:dyDescent="0.25">
      <c r="C919" s="19"/>
      <c r="D919" s="19"/>
    </row>
    <row r="920" spans="3:4" s="14" customFormat="1" ht="17" thickBot="1" x14ac:dyDescent="0.25">
      <c r="C920" s="19"/>
      <c r="D920" s="19"/>
    </row>
    <row r="921" spans="3:4" s="14" customFormat="1" ht="17" thickBot="1" x14ac:dyDescent="0.25">
      <c r="C921" s="19"/>
      <c r="D921" s="19"/>
    </row>
    <row r="922" spans="3:4" s="14" customFormat="1" ht="17" thickBot="1" x14ac:dyDescent="0.25">
      <c r="C922" s="19"/>
      <c r="D922" s="19"/>
    </row>
    <row r="923" spans="3:4" s="14" customFormat="1" ht="17" thickBot="1" x14ac:dyDescent="0.25">
      <c r="C923" s="19"/>
      <c r="D923" s="19"/>
    </row>
    <row r="924" spans="3:4" s="14" customFormat="1" ht="17" thickBot="1" x14ac:dyDescent="0.25">
      <c r="C924" s="19"/>
      <c r="D924" s="19"/>
    </row>
    <row r="925" spans="3:4" s="14" customFormat="1" ht="17" thickBot="1" x14ac:dyDescent="0.25">
      <c r="C925" s="19"/>
      <c r="D925" s="19"/>
    </row>
    <row r="926" spans="3:4" s="14" customFormat="1" ht="17" thickBot="1" x14ac:dyDescent="0.25">
      <c r="C926" s="19"/>
      <c r="D926" s="19"/>
    </row>
    <row r="927" spans="3:4" s="14" customFormat="1" ht="17" thickBot="1" x14ac:dyDescent="0.25">
      <c r="C927" s="19"/>
      <c r="D927" s="19"/>
    </row>
    <row r="928" spans="3:4" s="14" customFormat="1" ht="17" thickBot="1" x14ac:dyDescent="0.25">
      <c r="C928" s="19"/>
      <c r="D928" s="19"/>
    </row>
    <row r="929" spans="3:4" s="14" customFormat="1" ht="17" thickBot="1" x14ac:dyDescent="0.25">
      <c r="C929" s="19"/>
      <c r="D929" s="19"/>
    </row>
    <row r="930" spans="3:4" s="14" customFormat="1" ht="17" thickBot="1" x14ac:dyDescent="0.25">
      <c r="C930" s="19"/>
      <c r="D930" s="19"/>
    </row>
    <row r="931" spans="3:4" s="14" customFormat="1" ht="17" thickBot="1" x14ac:dyDescent="0.25">
      <c r="C931" s="19"/>
      <c r="D931" s="19"/>
    </row>
    <row r="932" spans="3:4" s="14" customFormat="1" ht="17" thickBot="1" x14ac:dyDescent="0.25">
      <c r="C932" s="19"/>
      <c r="D932" s="19"/>
    </row>
    <row r="933" spans="3:4" s="14" customFormat="1" ht="17" thickBot="1" x14ac:dyDescent="0.25">
      <c r="C933" s="19"/>
      <c r="D933" s="19"/>
    </row>
    <row r="934" spans="3:4" s="14" customFormat="1" ht="17" thickBot="1" x14ac:dyDescent="0.25">
      <c r="C934" s="19"/>
      <c r="D934" s="19"/>
    </row>
    <row r="935" spans="3:4" s="14" customFormat="1" ht="17" thickBot="1" x14ac:dyDescent="0.25">
      <c r="C935" s="19"/>
      <c r="D935" s="19"/>
    </row>
    <row r="936" spans="3:4" s="14" customFormat="1" ht="17" thickBot="1" x14ac:dyDescent="0.25">
      <c r="C936" s="19"/>
      <c r="D936" s="19"/>
    </row>
    <row r="937" spans="3:4" s="14" customFormat="1" ht="17" thickBot="1" x14ac:dyDescent="0.25">
      <c r="C937" s="19"/>
      <c r="D937" s="19"/>
    </row>
    <row r="938" spans="3:4" s="14" customFormat="1" ht="17" thickBot="1" x14ac:dyDescent="0.25">
      <c r="C938" s="19"/>
      <c r="D938" s="19"/>
    </row>
    <row r="939" spans="3:4" s="14" customFormat="1" ht="17" thickBot="1" x14ac:dyDescent="0.25">
      <c r="C939" s="19"/>
      <c r="D939" s="19"/>
    </row>
    <row r="940" spans="3:4" s="14" customFormat="1" ht="17" thickBot="1" x14ac:dyDescent="0.25">
      <c r="C940" s="19"/>
      <c r="D940" s="19"/>
    </row>
    <row r="941" spans="3:4" s="14" customFormat="1" ht="17" thickBot="1" x14ac:dyDescent="0.25">
      <c r="C941" s="19"/>
      <c r="D941" s="19"/>
    </row>
    <row r="942" spans="3:4" s="14" customFormat="1" ht="17" thickBot="1" x14ac:dyDescent="0.25">
      <c r="C942" s="19"/>
      <c r="D942" s="19"/>
    </row>
    <row r="943" spans="3:4" s="14" customFormat="1" ht="17" thickBot="1" x14ac:dyDescent="0.25">
      <c r="C943" s="19"/>
      <c r="D943" s="19"/>
    </row>
    <row r="944" spans="3:4" s="14" customFormat="1" ht="17" thickBot="1" x14ac:dyDescent="0.25">
      <c r="C944" s="19"/>
      <c r="D944" s="19"/>
    </row>
    <row r="945" spans="3:4" s="14" customFormat="1" ht="17" thickBot="1" x14ac:dyDescent="0.25">
      <c r="C945" s="19"/>
      <c r="D945" s="19"/>
    </row>
    <row r="946" spans="3:4" s="14" customFormat="1" ht="17" thickBot="1" x14ac:dyDescent="0.25">
      <c r="C946" s="19"/>
      <c r="D946" s="19"/>
    </row>
    <row r="947" spans="3:4" s="14" customFormat="1" ht="17" thickBot="1" x14ac:dyDescent="0.25">
      <c r="C947" s="19"/>
      <c r="D947" s="19"/>
    </row>
    <row r="948" spans="3:4" s="14" customFormat="1" ht="17" thickBot="1" x14ac:dyDescent="0.25">
      <c r="C948" s="19"/>
      <c r="D948" s="19"/>
    </row>
    <row r="949" spans="3:4" s="14" customFormat="1" ht="17" thickBot="1" x14ac:dyDescent="0.25">
      <c r="C949" s="19"/>
      <c r="D949" s="19"/>
    </row>
    <row r="950" spans="3:4" s="14" customFormat="1" ht="17" thickBot="1" x14ac:dyDescent="0.25">
      <c r="C950" s="19"/>
      <c r="D950" s="19"/>
    </row>
    <row r="951" spans="3:4" s="14" customFormat="1" ht="17" thickBot="1" x14ac:dyDescent="0.25">
      <c r="C951" s="19"/>
      <c r="D951" s="19"/>
    </row>
    <row r="952" spans="3:4" s="14" customFormat="1" ht="17" thickBot="1" x14ac:dyDescent="0.25">
      <c r="C952" s="19"/>
      <c r="D952" s="19"/>
    </row>
    <row r="953" spans="3:4" s="14" customFormat="1" ht="17" thickBot="1" x14ac:dyDescent="0.25">
      <c r="C953" s="19"/>
      <c r="D953" s="19"/>
    </row>
    <row r="954" spans="3:4" s="14" customFormat="1" ht="17" thickBot="1" x14ac:dyDescent="0.25">
      <c r="C954" s="19"/>
      <c r="D954" s="19"/>
    </row>
    <row r="955" spans="3:4" s="14" customFormat="1" ht="17" thickBot="1" x14ac:dyDescent="0.25">
      <c r="C955" s="19"/>
      <c r="D955" s="19"/>
    </row>
    <row r="956" spans="3:4" s="14" customFormat="1" ht="17" thickBot="1" x14ac:dyDescent="0.25">
      <c r="C956" s="19"/>
      <c r="D956" s="19"/>
    </row>
    <row r="957" spans="3:4" s="14" customFormat="1" ht="17" thickBot="1" x14ac:dyDescent="0.25">
      <c r="C957" s="19"/>
      <c r="D957" s="19"/>
    </row>
    <row r="958" spans="3:4" s="14" customFormat="1" ht="17" thickBot="1" x14ac:dyDescent="0.25">
      <c r="C958" s="19"/>
      <c r="D958" s="19"/>
    </row>
    <row r="959" spans="3:4" s="14" customFormat="1" ht="17" thickBot="1" x14ac:dyDescent="0.25">
      <c r="C959" s="19"/>
      <c r="D959" s="19"/>
    </row>
    <row r="960" spans="3:4" s="14" customFormat="1" ht="17" thickBot="1" x14ac:dyDescent="0.25">
      <c r="C960" s="19"/>
      <c r="D960" s="19"/>
    </row>
    <row r="961" spans="3:4" s="14" customFormat="1" ht="17" thickBot="1" x14ac:dyDescent="0.25">
      <c r="C961" s="19"/>
      <c r="D961" s="19"/>
    </row>
    <row r="962" spans="3:4" s="14" customFormat="1" ht="17" thickBot="1" x14ac:dyDescent="0.25">
      <c r="C962" s="19"/>
      <c r="D962" s="19"/>
    </row>
    <row r="963" spans="3:4" s="14" customFormat="1" ht="17" thickBot="1" x14ac:dyDescent="0.25">
      <c r="C963" s="19"/>
      <c r="D963" s="19"/>
    </row>
    <row r="964" spans="3:4" s="14" customFormat="1" ht="17" thickBot="1" x14ac:dyDescent="0.25">
      <c r="C964" s="19"/>
      <c r="D964" s="19"/>
    </row>
    <row r="965" spans="3:4" s="14" customFormat="1" ht="17" thickBot="1" x14ac:dyDescent="0.25">
      <c r="C965" s="19"/>
      <c r="D965" s="19"/>
    </row>
    <row r="966" spans="3:4" s="14" customFormat="1" ht="17" thickBot="1" x14ac:dyDescent="0.25">
      <c r="C966" s="19"/>
      <c r="D966" s="19"/>
    </row>
    <row r="967" spans="3:4" s="14" customFormat="1" ht="17" thickBot="1" x14ac:dyDescent="0.25">
      <c r="C967" s="19"/>
      <c r="D967" s="19"/>
    </row>
    <row r="968" spans="3:4" s="14" customFormat="1" ht="17" thickBot="1" x14ac:dyDescent="0.25">
      <c r="C968" s="19"/>
      <c r="D968" s="19"/>
    </row>
    <row r="969" spans="3:4" s="14" customFormat="1" ht="17" thickBot="1" x14ac:dyDescent="0.25">
      <c r="C969" s="19"/>
      <c r="D969" s="19"/>
    </row>
    <row r="970" spans="3:4" s="14" customFormat="1" ht="17" thickBot="1" x14ac:dyDescent="0.25">
      <c r="C970" s="19"/>
      <c r="D970" s="19"/>
    </row>
    <row r="971" spans="3:4" s="14" customFormat="1" ht="17" thickBot="1" x14ac:dyDescent="0.25">
      <c r="C971" s="19"/>
      <c r="D971" s="19"/>
    </row>
    <row r="972" spans="3:4" s="14" customFormat="1" ht="17" thickBot="1" x14ac:dyDescent="0.25">
      <c r="C972" s="19"/>
      <c r="D972" s="19"/>
    </row>
    <row r="973" spans="3:4" s="14" customFormat="1" ht="17" thickBot="1" x14ac:dyDescent="0.25">
      <c r="C973" s="19"/>
      <c r="D973" s="19"/>
    </row>
    <row r="974" spans="3:4" s="14" customFormat="1" ht="17" thickBot="1" x14ac:dyDescent="0.25">
      <c r="C974" s="19"/>
      <c r="D974" s="19"/>
    </row>
    <row r="975" spans="3:4" s="14" customFormat="1" ht="17" thickBot="1" x14ac:dyDescent="0.25">
      <c r="C975" s="19"/>
      <c r="D975" s="19"/>
    </row>
    <row r="976" spans="3:4" s="14" customFormat="1" ht="17" thickBot="1" x14ac:dyDescent="0.25">
      <c r="C976" s="19"/>
      <c r="D976" s="19"/>
    </row>
    <row r="977" spans="3:4" s="14" customFormat="1" ht="17" thickBot="1" x14ac:dyDescent="0.25">
      <c r="C977" s="19"/>
      <c r="D977" s="19"/>
    </row>
    <row r="978" spans="3:4" s="14" customFormat="1" ht="17" thickBot="1" x14ac:dyDescent="0.25">
      <c r="C978" s="19"/>
      <c r="D978" s="19"/>
    </row>
    <row r="979" spans="3:4" s="14" customFormat="1" ht="17" thickBot="1" x14ac:dyDescent="0.25">
      <c r="C979" s="19"/>
      <c r="D979" s="19"/>
    </row>
    <row r="980" spans="3:4" s="14" customFormat="1" ht="17" thickBot="1" x14ac:dyDescent="0.25">
      <c r="C980" s="19"/>
      <c r="D980" s="19"/>
    </row>
    <row r="981" spans="3:4" s="14" customFormat="1" ht="17" thickBot="1" x14ac:dyDescent="0.25">
      <c r="C981" s="19"/>
      <c r="D981" s="19"/>
    </row>
    <row r="982" spans="3:4" s="14" customFormat="1" ht="17" thickBot="1" x14ac:dyDescent="0.25">
      <c r="C982" s="19"/>
      <c r="D982" s="19"/>
    </row>
    <row r="983" spans="3:4" s="14" customFormat="1" ht="17" thickBot="1" x14ac:dyDescent="0.25">
      <c r="C983" s="19"/>
      <c r="D983" s="19"/>
    </row>
    <row r="984" spans="3:4" s="14" customFormat="1" ht="17" thickBot="1" x14ac:dyDescent="0.25">
      <c r="C984" s="19"/>
      <c r="D984" s="19"/>
    </row>
    <row r="985" spans="3:4" s="14" customFormat="1" ht="17" thickBot="1" x14ac:dyDescent="0.25">
      <c r="C985" s="19"/>
      <c r="D985" s="19"/>
    </row>
    <row r="986" spans="3:4" s="14" customFormat="1" ht="17" thickBot="1" x14ac:dyDescent="0.25">
      <c r="C986" s="19"/>
      <c r="D986" s="19"/>
    </row>
    <row r="987" spans="3:4" s="14" customFormat="1" ht="17" thickBot="1" x14ac:dyDescent="0.25">
      <c r="C987" s="19"/>
      <c r="D987" s="19"/>
    </row>
    <row r="988" spans="3:4" s="14" customFormat="1" ht="17" thickBot="1" x14ac:dyDescent="0.25">
      <c r="C988" s="19"/>
      <c r="D988" s="19"/>
    </row>
    <row r="989" spans="3:4" s="14" customFormat="1" ht="17" thickBot="1" x14ac:dyDescent="0.25">
      <c r="C989" s="19"/>
      <c r="D989" s="19"/>
    </row>
    <row r="990" spans="3:4" s="14" customFormat="1" ht="17" thickBot="1" x14ac:dyDescent="0.25">
      <c r="C990" s="19"/>
      <c r="D990" s="19"/>
    </row>
    <row r="991" spans="3:4" s="14" customFormat="1" ht="17" thickBot="1" x14ac:dyDescent="0.25">
      <c r="C991" s="19"/>
      <c r="D991" s="19"/>
    </row>
    <row r="992" spans="3:4" s="14" customFormat="1" ht="17" thickBot="1" x14ac:dyDescent="0.25">
      <c r="C992" s="19"/>
      <c r="D992" s="19"/>
    </row>
    <row r="993" spans="3:4" s="14" customFormat="1" ht="17" thickBot="1" x14ac:dyDescent="0.25">
      <c r="C993" s="19"/>
      <c r="D993" s="19"/>
    </row>
    <row r="994" spans="3:4" s="14" customFormat="1" ht="17" thickBot="1" x14ac:dyDescent="0.25">
      <c r="C994" s="19"/>
      <c r="D994" s="19"/>
    </row>
    <row r="995" spans="3:4" s="14" customFormat="1" ht="17" thickBot="1" x14ac:dyDescent="0.25">
      <c r="C995" s="19"/>
      <c r="D995" s="19"/>
    </row>
    <row r="996" spans="3:4" s="14" customFormat="1" ht="17" thickBot="1" x14ac:dyDescent="0.25">
      <c r="C996" s="19"/>
      <c r="D996" s="19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3:J56"/>
  <sheetViews>
    <sheetView topLeftCell="A13" workbookViewId="0">
      <selection activeCell="I47" sqref="I47"/>
    </sheetView>
  </sheetViews>
  <sheetFormatPr baseColWidth="10" defaultRowHeight="16" x14ac:dyDescent="0.2"/>
  <cols>
    <col min="1" max="1" width="9.5" style="93" bestFit="1" customWidth="1"/>
    <col min="2" max="2" width="22.33203125" style="38" bestFit="1" customWidth="1"/>
    <col min="3" max="3" width="16.83203125" style="38" bestFit="1" customWidth="1"/>
    <col min="4" max="4" width="13" style="38" customWidth="1"/>
    <col min="5" max="5" width="12.1640625" style="38" bestFit="1" customWidth="1"/>
    <col min="6" max="6" width="13.6640625" style="38" bestFit="1" customWidth="1"/>
    <col min="7" max="7" width="28.33203125" style="38" bestFit="1" customWidth="1"/>
    <col min="8" max="8" width="29.5" style="38" bestFit="1" customWidth="1"/>
    <col min="9" max="9" width="13.1640625" style="39" customWidth="1"/>
    <col min="10" max="16384" width="10.83203125" style="38"/>
  </cols>
  <sheetData>
    <row r="3" spans="1:10" x14ac:dyDescent="0.2">
      <c r="A3" s="92" t="s">
        <v>302</v>
      </c>
    </row>
    <row r="5" spans="1:10" s="37" customFormat="1" x14ac:dyDescent="0.2">
      <c r="A5" s="92"/>
      <c r="B5" s="37" t="s">
        <v>150</v>
      </c>
      <c r="C5" s="37" t="s">
        <v>151</v>
      </c>
      <c r="F5" s="37" t="s">
        <v>152</v>
      </c>
      <c r="G5" s="37" t="s">
        <v>153</v>
      </c>
      <c r="H5" s="37" t="s">
        <v>154</v>
      </c>
      <c r="I5" s="39" t="s">
        <v>303</v>
      </c>
    </row>
    <row r="6" spans="1:10" s="37" customFormat="1" x14ac:dyDescent="0.2">
      <c r="A6" s="92" t="s">
        <v>155</v>
      </c>
      <c r="B6" s="37" t="s">
        <v>30</v>
      </c>
      <c r="C6" s="37" t="s">
        <v>156</v>
      </c>
      <c r="D6" s="37" t="s">
        <v>157</v>
      </c>
      <c r="E6" s="7" t="s">
        <v>158</v>
      </c>
      <c r="G6" s="40" t="s">
        <v>159</v>
      </c>
      <c r="I6" s="39">
        <v>6165</v>
      </c>
      <c r="J6" s="37" t="s">
        <v>160</v>
      </c>
    </row>
    <row r="7" spans="1:10" s="37" customFormat="1" x14ac:dyDescent="0.2">
      <c r="A7" s="92"/>
      <c r="E7" s="7"/>
      <c r="G7" s="40"/>
      <c r="I7" s="39"/>
    </row>
    <row r="8" spans="1:10" s="37" customFormat="1" x14ac:dyDescent="0.2">
      <c r="A8" s="92"/>
      <c r="E8" s="7"/>
      <c r="G8" s="40"/>
      <c r="I8" s="39"/>
    </row>
    <row r="9" spans="1:10" x14ac:dyDescent="0.2">
      <c r="A9" s="93">
        <v>1</v>
      </c>
      <c r="B9" s="37" t="s">
        <v>208</v>
      </c>
      <c r="C9" s="37" t="s">
        <v>209</v>
      </c>
      <c r="D9" s="38" t="s">
        <v>210</v>
      </c>
      <c r="E9" s="38" t="s">
        <v>211</v>
      </c>
      <c r="F9"/>
      <c r="G9" s="42" t="s">
        <v>212</v>
      </c>
      <c r="H9" t="s">
        <v>213</v>
      </c>
      <c r="I9" s="39">
        <v>600</v>
      </c>
      <c r="J9" s="38" t="s">
        <v>304</v>
      </c>
    </row>
    <row r="10" spans="1:10" x14ac:dyDescent="0.2">
      <c r="B10" s="37"/>
      <c r="C10" s="37"/>
      <c r="D10" s="38" t="s">
        <v>214</v>
      </c>
      <c r="E10" s="38" t="s">
        <v>215</v>
      </c>
      <c r="F10"/>
      <c r="G10" s="42" t="s">
        <v>216</v>
      </c>
      <c r="H10" t="s">
        <v>217</v>
      </c>
    </row>
    <row r="11" spans="1:10" x14ac:dyDescent="0.2">
      <c r="B11" s="37"/>
      <c r="C11" s="37"/>
      <c r="F11"/>
      <c r="G11" s="42"/>
      <c r="H11"/>
    </row>
    <row r="12" spans="1:10" x14ac:dyDescent="0.2">
      <c r="A12" s="93">
        <v>2</v>
      </c>
      <c r="B12" s="37" t="s">
        <v>161</v>
      </c>
      <c r="C12" s="37" t="s">
        <v>162</v>
      </c>
      <c r="G12" s="41" t="s">
        <v>163</v>
      </c>
      <c r="I12" s="39">
        <v>600</v>
      </c>
      <c r="J12" s="38" t="s">
        <v>304</v>
      </c>
    </row>
    <row r="13" spans="1:10" x14ac:dyDescent="0.2">
      <c r="C13" s="37" t="s">
        <v>164</v>
      </c>
      <c r="D13" s="38" t="s">
        <v>165</v>
      </c>
      <c r="E13" s="38" t="s">
        <v>166</v>
      </c>
      <c r="G13" t="s">
        <v>167</v>
      </c>
    </row>
    <row r="14" spans="1:10" x14ac:dyDescent="0.2">
      <c r="G14" s="41"/>
    </row>
    <row r="15" spans="1:10" x14ac:dyDescent="0.2">
      <c r="A15" s="93">
        <v>3</v>
      </c>
      <c r="B15" s="37" t="s">
        <v>174</v>
      </c>
      <c r="C15" s="37" t="s">
        <v>305</v>
      </c>
      <c r="D15" s="43" t="s">
        <v>175</v>
      </c>
      <c r="E15" s="116" t="s">
        <v>176</v>
      </c>
      <c r="F15" s="116"/>
      <c r="G15" s="45" t="s">
        <v>306</v>
      </c>
      <c r="I15" s="39">
        <v>600</v>
      </c>
      <c r="J15" s="38" t="s">
        <v>304</v>
      </c>
    </row>
    <row r="16" spans="1:10" x14ac:dyDescent="0.2">
      <c r="C16" s="37" t="s">
        <v>177</v>
      </c>
      <c r="D16" s="38" t="s">
        <v>178</v>
      </c>
      <c r="E16" s="44" t="s">
        <v>179</v>
      </c>
      <c r="F16" s="44"/>
      <c r="G16" s="44" t="s">
        <v>180</v>
      </c>
    </row>
    <row r="17" spans="1:10" x14ac:dyDescent="0.2">
      <c r="G17" s="41"/>
    </row>
    <row r="18" spans="1:10" x14ac:dyDescent="0.2">
      <c r="A18" s="93">
        <v>4</v>
      </c>
      <c r="B18" s="37" t="s">
        <v>181</v>
      </c>
      <c r="C18" s="37" t="s">
        <v>182</v>
      </c>
      <c r="D18" s="38" t="s">
        <v>183</v>
      </c>
      <c r="E18" s="38" t="s">
        <v>184</v>
      </c>
      <c r="G18" s="42" t="s">
        <v>185</v>
      </c>
      <c r="H18" t="s">
        <v>307</v>
      </c>
      <c r="J18" s="38" t="s">
        <v>304</v>
      </c>
    </row>
    <row r="19" spans="1:10" x14ac:dyDescent="0.2">
      <c r="C19" s="37" t="s">
        <v>186</v>
      </c>
      <c r="D19" s="38" t="s">
        <v>187</v>
      </c>
      <c r="E19" s="38" t="s">
        <v>188</v>
      </c>
      <c r="G19" s="41" t="s">
        <v>189</v>
      </c>
      <c r="H19" s="38" t="s">
        <v>308</v>
      </c>
    </row>
    <row r="20" spans="1:10" x14ac:dyDescent="0.2">
      <c r="C20" s="37"/>
      <c r="G20" s="41"/>
    </row>
    <row r="21" spans="1:10" x14ac:dyDescent="0.2">
      <c r="A21" s="93">
        <v>5</v>
      </c>
      <c r="B21" s="37" t="s">
        <v>309</v>
      </c>
      <c r="C21" s="37" t="s">
        <v>310</v>
      </c>
      <c r="D21" s="38" t="s">
        <v>311</v>
      </c>
      <c r="E21" s="38" t="s">
        <v>312</v>
      </c>
      <c r="F21" t="s">
        <v>313</v>
      </c>
      <c r="G21" s="42" t="s">
        <v>314</v>
      </c>
      <c r="H21" t="s">
        <v>315</v>
      </c>
      <c r="I21" s="39">
        <v>600</v>
      </c>
      <c r="J21" s="38" t="s">
        <v>304</v>
      </c>
    </row>
    <row r="22" spans="1:10" x14ac:dyDescent="0.2">
      <c r="C22" s="37"/>
      <c r="G22" s="41"/>
      <c r="H22" t="s">
        <v>316</v>
      </c>
    </row>
    <row r="23" spans="1:10" x14ac:dyDescent="0.2">
      <c r="C23" s="37"/>
      <c r="G23" s="41"/>
      <c r="H23" t="s">
        <v>317</v>
      </c>
    </row>
    <row r="24" spans="1:10" x14ac:dyDescent="0.2">
      <c r="C24" s="37"/>
      <c r="G24" s="41"/>
      <c r="H24" t="s">
        <v>318</v>
      </c>
    </row>
    <row r="25" spans="1:10" x14ac:dyDescent="0.2">
      <c r="C25" s="37"/>
      <c r="G25" s="41"/>
      <c r="H25"/>
    </row>
    <row r="26" spans="1:10" x14ac:dyDescent="0.2">
      <c r="A26" s="93">
        <v>6</v>
      </c>
      <c r="B26" s="37" t="s">
        <v>319</v>
      </c>
      <c r="C26" s="37" t="s">
        <v>320</v>
      </c>
      <c r="D26" s="38" t="s">
        <v>321</v>
      </c>
      <c r="E26" s="38" t="s">
        <v>322</v>
      </c>
      <c r="G26" t="s">
        <v>323</v>
      </c>
      <c r="H26" t="s">
        <v>324</v>
      </c>
      <c r="I26" s="39">
        <v>600</v>
      </c>
      <c r="J26" s="38" t="s">
        <v>304</v>
      </c>
    </row>
    <row r="27" spans="1:10" x14ac:dyDescent="0.2">
      <c r="B27" s="37"/>
      <c r="C27" s="37"/>
      <c r="G27"/>
      <c r="H27" t="s">
        <v>325</v>
      </c>
    </row>
    <row r="28" spans="1:10" x14ac:dyDescent="0.2">
      <c r="B28" s="37"/>
      <c r="C28" s="37"/>
      <c r="G28"/>
      <c r="H28" t="s">
        <v>326</v>
      </c>
    </row>
    <row r="29" spans="1:10" x14ac:dyDescent="0.2">
      <c r="C29" s="37"/>
      <c r="G29"/>
      <c r="H29" t="s">
        <v>327</v>
      </c>
    </row>
    <row r="30" spans="1:10" x14ac:dyDescent="0.2">
      <c r="C30" s="37"/>
      <c r="G30" s="41"/>
    </row>
    <row r="31" spans="1:10" x14ac:dyDescent="0.2">
      <c r="A31" s="93">
        <v>7</v>
      </c>
      <c r="B31" s="37" t="s">
        <v>200</v>
      </c>
      <c r="C31" s="37" t="s">
        <v>201</v>
      </c>
      <c r="D31" s="38" t="s">
        <v>202</v>
      </c>
      <c r="E31" s="38" t="s">
        <v>203</v>
      </c>
      <c r="G31" t="s">
        <v>204</v>
      </c>
      <c r="H31" t="s">
        <v>205</v>
      </c>
      <c r="I31" s="39">
        <v>600</v>
      </c>
      <c r="J31" s="38" t="s">
        <v>304</v>
      </c>
    </row>
    <row r="32" spans="1:10" x14ac:dyDescent="0.2">
      <c r="B32" s="37"/>
      <c r="C32" s="37"/>
      <c r="H32" t="s">
        <v>206</v>
      </c>
    </row>
    <row r="33" spans="1:10" x14ac:dyDescent="0.2">
      <c r="B33" s="37"/>
      <c r="C33" s="37"/>
      <c r="H33" t="s">
        <v>207</v>
      </c>
    </row>
    <row r="34" spans="1:10" x14ac:dyDescent="0.2">
      <c r="B34" s="37"/>
      <c r="C34" s="37"/>
      <c r="H34"/>
    </row>
    <row r="35" spans="1:10" x14ac:dyDescent="0.2">
      <c r="A35" s="93">
        <v>8</v>
      </c>
      <c r="B35" s="37" t="s">
        <v>168</v>
      </c>
      <c r="C35" s="37" t="s">
        <v>169</v>
      </c>
      <c r="D35" s="38" t="s">
        <v>170</v>
      </c>
      <c r="E35" s="38" t="s">
        <v>171</v>
      </c>
      <c r="F35" s="38" t="s">
        <v>172</v>
      </c>
      <c r="G35" s="42" t="s">
        <v>173</v>
      </c>
      <c r="H35" t="s">
        <v>328</v>
      </c>
      <c r="I35" s="94"/>
      <c r="J35" s="38" t="s">
        <v>304</v>
      </c>
    </row>
    <row r="36" spans="1:10" x14ac:dyDescent="0.2">
      <c r="B36" s="37"/>
      <c r="C36" s="37" t="s">
        <v>329</v>
      </c>
      <c r="D36" s="38" t="s">
        <v>330</v>
      </c>
      <c r="E36" s="38" t="s">
        <v>331</v>
      </c>
      <c r="F36" s="38" t="s">
        <v>172</v>
      </c>
      <c r="G36" s="38" t="s">
        <v>332</v>
      </c>
      <c r="H36" t="s">
        <v>333</v>
      </c>
    </row>
    <row r="37" spans="1:10" x14ac:dyDescent="0.2">
      <c r="G37" s="41"/>
      <c r="H37" t="s">
        <v>334</v>
      </c>
    </row>
    <row r="38" spans="1:10" x14ac:dyDescent="0.2">
      <c r="G38" s="41"/>
      <c r="H38"/>
    </row>
    <row r="39" spans="1:10" x14ac:dyDescent="0.2">
      <c r="A39" s="93">
        <v>9</v>
      </c>
      <c r="B39" s="37" t="s">
        <v>190</v>
      </c>
      <c r="C39" s="37" t="s">
        <v>191</v>
      </c>
      <c r="D39" s="38" t="s">
        <v>192</v>
      </c>
      <c r="E39" s="38" t="s">
        <v>193</v>
      </c>
      <c r="F39" s="38" t="s">
        <v>194</v>
      </c>
      <c r="G39" s="41" t="s">
        <v>195</v>
      </c>
      <c r="I39" s="115">
        <v>600</v>
      </c>
      <c r="J39" s="38" t="s">
        <v>304</v>
      </c>
    </row>
    <row r="40" spans="1:10" x14ac:dyDescent="0.2">
      <c r="C40" s="37" t="s">
        <v>196</v>
      </c>
      <c r="D40" s="38" t="s">
        <v>197</v>
      </c>
      <c r="E40" s="38" t="s">
        <v>198</v>
      </c>
      <c r="G40" s="42" t="s">
        <v>199</v>
      </c>
    </row>
    <row r="42" spans="1:10" x14ac:dyDescent="0.2">
      <c r="A42" s="93">
        <v>10</v>
      </c>
      <c r="B42" s="38" t="s">
        <v>390</v>
      </c>
    </row>
    <row r="45" spans="1:10" x14ac:dyDescent="0.2">
      <c r="H45" s="38" t="s">
        <v>335</v>
      </c>
      <c r="I45" s="39">
        <f>SUM(I9:I43)</f>
        <v>4200</v>
      </c>
    </row>
    <row r="52" spans="1:9" x14ac:dyDescent="0.2">
      <c r="A52" s="38"/>
      <c r="G52"/>
      <c r="I52" s="38"/>
    </row>
    <row r="53" spans="1:9" x14ac:dyDescent="0.2">
      <c r="A53" s="38"/>
      <c r="G53"/>
      <c r="I53" s="38"/>
    </row>
    <row r="54" spans="1:9" x14ac:dyDescent="0.2">
      <c r="A54" s="38"/>
      <c r="G54"/>
      <c r="I54" s="38"/>
    </row>
    <row r="55" spans="1:9" x14ac:dyDescent="0.2">
      <c r="A55" s="38"/>
      <c r="G55"/>
      <c r="I55" s="38"/>
    </row>
    <row r="56" spans="1:9" x14ac:dyDescent="0.2">
      <c r="A56" s="38"/>
      <c r="G56"/>
      <c r="I56" s="38"/>
    </row>
  </sheetData>
  <mergeCells count="1">
    <mergeCell ref="E15:F15"/>
  </mergeCells>
  <hyperlinks>
    <hyperlink ref="G39" r:id="rId1"/>
    <hyperlink ref="G19" r:id="rId2"/>
    <hyperlink ref="G12" r:id="rId3"/>
    <hyperlink ref="G6" r:id="rId4"/>
    <hyperlink ref="G18" r:id="rId5"/>
    <hyperlink ref="G35" r:id="rId6"/>
    <hyperlink ref="G15" r:id="rId7"/>
    <hyperlink ref="G10" r:id="rId8"/>
    <hyperlink ref="G21" r:id="rId9"/>
    <hyperlink ref="G40" r:id="rId10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1"/>
  <sheetViews>
    <sheetView workbookViewId="0"/>
  </sheetViews>
  <sheetFormatPr baseColWidth="10" defaultRowHeight="16" x14ac:dyDescent="0.2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approved budget</vt:lpstr>
      <vt:lpstr>Metrics Project</vt:lpstr>
      <vt:lpstr>Media Policy</vt:lpstr>
      <vt:lpstr>2015 Meeting</vt:lpstr>
      <vt:lpstr>What Counts</vt:lpstr>
      <vt:lpstr>Vocus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Ellen Green Kaiser</dc:creator>
  <cp:lastModifiedBy>Jo Ellen Kaiser</cp:lastModifiedBy>
  <dcterms:created xsi:type="dcterms:W3CDTF">2015-03-06T18:08:38Z</dcterms:created>
  <dcterms:modified xsi:type="dcterms:W3CDTF">2015-10-22T21:45:35Z</dcterms:modified>
</cp:coreProperties>
</file>