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8960" yWindow="2160" windowWidth="13820" windowHeight="14520" tabRatio="500" activeTab="1"/>
  </bookViews>
  <sheets>
    <sheet name="Proposed 2017" sheetId="1" r:id="rId1"/>
    <sheet name="Conference 2017" sheetId="9" r:id="rId2"/>
    <sheet name="Media Policy 2017" sheetId="10" r:id="rId3"/>
    <sheet name="Metrics Project 2016" sheetId="2" r:id="rId4"/>
    <sheet name="Media Policy 2016" sheetId="3" r:id="rId5"/>
    <sheet name="What Counts" sheetId="4" r:id="rId6"/>
    <sheet name="Vocus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9" l="1"/>
  <c r="C17" i="9"/>
  <c r="C62" i="9"/>
  <c r="B38" i="9"/>
  <c r="B62" i="9"/>
  <c r="B17" i="9"/>
  <c r="B44" i="9"/>
  <c r="I27" i="9"/>
  <c r="I13" i="9"/>
  <c r="B28" i="9"/>
  <c r="B52" i="9"/>
  <c r="B22" i="9"/>
  <c r="B59" i="9"/>
  <c r="C38" i="9"/>
  <c r="C22" i="9"/>
  <c r="C28" i="9"/>
  <c r="C52" i="9"/>
  <c r="C59" i="9"/>
  <c r="C64" i="9"/>
  <c r="E37" i="10"/>
  <c r="H81" i="10"/>
  <c r="G81" i="10"/>
  <c r="H68" i="10"/>
  <c r="G68" i="10"/>
  <c r="K9" i="10"/>
  <c r="K14" i="10"/>
  <c r="K18" i="10"/>
  <c r="K37" i="10"/>
  <c r="K46" i="10"/>
  <c r="K48" i="10"/>
  <c r="K51" i="10"/>
  <c r="K54" i="10"/>
  <c r="H18" i="10"/>
  <c r="H37" i="10"/>
  <c r="H48" i="10"/>
  <c r="H54" i="10"/>
  <c r="G37" i="10"/>
  <c r="G48" i="10"/>
  <c r="G54" i="10"/>
  <c r="J37" i="10"/>
  <c r="J46" i="10"/>
  <c r="J48" i="10"/>
  <c r="J51" i="10"/>
  <c r="D59" i="1"/>
  <c r="D53" i="1"/>
  <c r="D50" i="1"/>
  <c r="D23" i="1"/>
  <c r="D17" i="1"/>
  <c r="E17" i="1"/>
  <c r="D11" i="1"/>
  <c r="E23" i="1"/>
  <c r="E53" i="1"/>
  <c r="F11" i="1"/>
  <c r="E11" i="1"/>
  <c r="E59" i="1"/>
  <c r="E94" i="1"/>
  <c r="E108" i="1"/>
  <c r="E34" i="1"/>
  <c r="E36" i="1"/>
  <c r="E50" i="1"/>
  <c r="E72" i="1"/>
  <c r="E78" i="1"/>
  <c r="E114" i="1"/>
  <c r="F72" i="1"/>
  <c r="F50" i="1"/>
  <c r="F23" i="1"/>
  <c r="F53" i="1"/>
  <c r="F59" i="1"/>
  <c r="F78" i="1"/>
  <c r="F94" i="1"/>
  <c r="F108" i="1"/>
  <c r="I50" i="7"/>
  <c r="I52" i="7"/>
  <c r="J52" i="7"/>
  <c r="I8" i="7"/>
  <c r="G23" i="1"/>
  <c r="G53" i="1"/>
  <c r="E37" i="3"/>
  <c r="E48" i="3"/>
  <c r="E54" i="3"/>
  <c r="E68" i="3"/>
  <c r="F68" i="3"/>
  <c r="F81" i="3"/>
  <c r="E81" i="3"/>
  <c r="F37" i="3"/>
  <c r="G50" i="1"/>
  <c r="F17" i="1"/>
  <c r="F34" i="1"/>
  <c r="F36" i="1"/>
  <c r="F114" i="1"/>
  <c r="F48" i="3"/>
  <c r="F54" i="3"/>
  <c r="F18" i="3"/>
  <c r="I9" i="3"/>
  <c r="I14" i="3"/>
  <c r="I18" i="3"/>
  <c r="I37" i="3"/>
  <c r="I46" i="3"/>
  <c r="I48" i="3"/>
  <c r="I51" i="3"/>
  <c r="I54" i="3"/>
  <c r="B13" i="9"/>
  <c r="B64" i="9"/>
  <c r="G11" i="1"/>
  <c r="G17" i="1"/>
  <c r="G34" i="1"/>
  <c r="G36" i="1"/>
  <c r="H37" i="3"/>
  <c r="H46" i="3"/>
  <c r="H48" i="3"/>
  <c r="G59" i="1"/>
  <c r="G72" i="1"/>
  <c r="G78" i="1"/>
  <c r="G94" i="1"/>
  <c r="G108" i="1"/>
  <c r="G114" i="1"/>
  <c r="E17" i="2"/>
  <c r="E27" i="2"/>
  <c r="E31" i="2"/>
  <c r="E33" i="2"/>
  <c r="K17" i="4"/>
  <c r="H26" i="4"/>
  <c r="H30" i="4"/>
  <c r="H32" i="4"/>
  <c r="B17" i="4"/>
  <c r="C10" i="4"/>
  <c r="D10" i="4"/>
  <c r="F10" i="4"/>
  <c r="C12" i="4"/>
  <c r="D12" i="4"/>
  <c r="F12" i="4"/>
  <c r="F17" i="4"/>
  <c r="B26" i="4"/>
  <c r="B27" i="4"/>
  <c r="B30" i="4"/>
  <c r="B32" i="4"/>
  <c r="M28" i="4"/>
  <c r="L17" i="4"/>
  <c r="H17" i="4"/>
  <c r="C11" i="4"/>
  <c r="C13" i="4"/>
  <c r="C14" i="4"/>
  <c r="C15" i="4"/>
  <c r="C16" i="4"/>
  <c r="E17" i="4"/>
  <c r="C8" i="4"/>
  <c r="C9" i="4"/>
  <c r="C17" i="4"/>
  <c r="D16" i="4"/>
  <c r="D15" i="4"/>
  <c r="D14" i="4"/>
  <c r="D13" i="4"/>
  <c r="D11" i="4"/>
  <c r="D9" i="4"/>
  <c r="D8" i="4"/>
  <c r="G8" i="2"/>
  <c r="G15" i="2"/>
  <c r="G17" i="2"/>
  <c r="G27" i="2"/>
  <c r="G31" i="2"/>
  <c r="G33" i="2"/>
  <c r="K48" i="3"/>
  <c r="K54" i="3"/>
  <c r="J50" i="7"/>
  <c r="H27" i="2"/>
  <c r="H8" i="2"/>
  <c r="H15" i="2"/>
  <c r="H17" i="2"/>
  <c r="H31" i="2"/>
  <c r="H33" i="2"/>
  <c r="H51" i="3"/>
</calcChain>
</file>

<file path=xl/sharedStrings.xml><?xml version="1.0" encoding="utf-8"?>
<sst xmlns="http://schemas.openxmlformats.org/spreadsheetml/2006/main" count="576" uniqueCount="416">
  <si>
    <t>Starting Grant Balance</t>
  </si>
  <si>
    <t>Starting Unrestricted</t>
  </si>
  <si>
    <t>Wallace Global</t>
  </si>
  <si>
    <t>Carried Over</t>
  </si>
  <si>
    <t>Starting Restricted</t>
  </si>
  <si>
    <t>MDF</t>
  </si>
  <si>
    <t>Voqal</t>
  </si>
  <si>
    <t>Donor</t>
  </si>
  <si>
    <t>Projected Restricted</t>
  </si>
  <si>
    <t>Notes</t>
  </si>
  <si>
    <t>REVENUE</t>
  </si>
  <si>
    <t>GRANTS</t>
  </si>
  <si>
    <t>Sponsors</t>
  </si>
  <si>
    <t>EARNED</t>
  </si>
  <si>
    <t>Proposed</t>
  </si>
  <si>
    <t>Actual</t>
  </si>
  <si>
    <t>Conf Reg (members)</t>
  </si>
  <si>
    <t>Conf Reg (non-members)</t>
  </si>
  <si>
    <t>Services (Vocus)</t>
  </si>
  <si>
    <t>Services (What Counts)</t>
  </si>
  <si>
    <t>Member Dues</t>
  </si>
  <si>
    <t>TMC</t>
  </si>
  <si>
    <t>TOTAL REVENUE</t>
  </si>
  <si>
    <t>EXPENSE</t>
  </si>
  <si>
    <t>OVERHEAD</t>
  </si>
  <si>
    <t>Sponsorship Fee</t>
  </si>
  <si>
    <t>FNP takes 7% for HR, bookkeeping</t>
  </si>
  <si>
    <t>Personnel</t>
  </si>
  <si>
    <t>Personnel-FTE</t>
  </si>
  <si>
    <t>Benefits-FTW</t>
  </si>
  <si>
    <t>Contractor (Social Curator)</t>
  </si>
  <si>
    <t>Contractor (Website)</t>
  </si>
  <si>
    <t>Admin</t>
  </si>
  <si>
    <t>Office Rent</t>
  </si>
  <si>
    <t>Bank/Credit Fees</t>
  </si>
  <si>
    <t>Program</t>
  </si>
  <si>
    <t>Promotion</t>
  </si>
  <si>
    <t>Internet Access</t>
  </si>
  <si>
    <t>Website Fees</t>
  </si>
  <si>
    <t>Program (misc)</t>
  </si>
  <si>
    <t>Contractor Reimburse</t>
  </si>
  <si>
    <t>Legal</t>
  </si>
  <si>
    <t>Conferences</t>
  </si>
  <si>
    <t>Hardware/ Software Non-Cap</t>
  </si>
  <si>
    <t>Software Licensing</t>
  </si>
  <si>
    <t xml:space="preserve">Vocus </t>
  </si>
  <si>
    <t xml:space="preserve">What Counts </t>
  </si>
  <si>
    <t>Tools we use for programs: dropbox, basecamp, etc.</t>
  </si>
  <si>
    <t>Travel</t>
  </si>
  <si>
    <t>Entertainment-Meals</t>
  </si>
  <si>
    <t>JGK pays for own access</t>
  </si>
  <si>
    <t>TMC website</t>
  </si>
  <si>
    <t>JGK virtual office</t>
  </si>
  <si>
    <t>Reg for conferences jgk attends</t>
  </si>
  <si>
    <t>PROJECTS</t>
  </si>
  <si>
    <t>Service Projects</t>
  </si>
  <si>
    <t>Compare to above (Earned 1714105)</t>
  </si>
  <si>
    <t>Events--Conference</t>
  </si>
  <si>
    <t>Events</t>
  </si>
  <si>
    <t>Website</t>
  </si>
  <si>
    <t>Office Supplies</t>
  </si>
  <si>
    <t>Postage</t>
  </si>
  <si>
    <t>Includes printing posters</t>
  </si>
  <si>
    <t>Events-Meals</t>
  </si>
  <si>
    <t>Restricted Projects-Metrics</t>
  </si>
  <si>
    <t>Member Capacity Building</t>
  </si>
  <si>
    <t>EEJF</t>
  </si>
  <si>
    <t>TOTAL EXPENSE</t>
  </si>
  <si>
    <t>Contingency</t>
  </si>
  <si>
    <t>BALANCE</t>
  </si>
  <si>
    <t>Contractor</t>
  </si>
  <si>
    <t>Metrics Project Budget 2015</t>
  </si>
  <si>
    <t>Project Restricted</t>
  </si>
  <si>
    <t>Total Revenue</t>
  </si>
  <si>
    <t>Contractor (contingency)</t>
  </si>
  <si>
    <t>Personnel (2014)</t>
  </si>
  <si>
    <t>Personnel (2015)</t>
  </si>
  <si>
    <t>correx--bookkeeping incorrect in 2014</t>
  </si>
  <si>
    <t>True Starting Balance</t>
  </si>
  <si>
    <t>This money is being rerouted to the Metrics Project from the Kauai project</t>
  </si>
  <si>
    <t>Subtotal New Revenue:</t>
  </si>
  <si>
    <t>subtotal</t>
  </si>
  <si>
    <t>Total Expense</t>
  </si>
  <si>
    <t>Balance</t>
  </si>
  <si>
    <t>metrics conference (reg+hotelx3+travel)</t>
  </si>
  <si>
    <t>To Operating Reserves</t>
  </si>
  <si>
    <t>(Kauai + Metrics)</t>
  </si>
  <si>
    <t>Provided on completion of experiments</t>
  </si>
  <si>
    <t>Ave. email/mo</t>
  </si>
  <si>
    <t>Percent</t>
  </si>
  <si>
    <t>Cost to Realm</t>
  </si>
  <si>
    <t>Geist</t>
  </si>
  <si>
    <t>IFEX</t>
  </si>
  <si>
    <t>NewInt</t>
  </si>
  <si>
    <t>rabble</t>
  </si>
  <si>
    <t>TheTyee</t>
  </si>
  <si>
    <t>Vancouver Observer</t>
  </si>
  <si>
    <t>Yes! Magazine</t>
  </si>
  <si>
    <t>Totals</t>
  </si>
  <si>
    <t xml:space="preserve">Cost Formula: </t>
  </si>
  <si>
    <t xml:space="preserve">What Counts 12 mo Contract (1M email/mo) </t>
  </si>
  <si>
    <t>FNP Charge (7%)</t>
  </si>
  <si>
    <t>Outlet</t>
  </si>
  <si>
    <t>Name</t>
  </si>
  <si>
    <t>phone</t>
  </si>
  <si>
    <t>email</t>
  </si>
  <si>
    <t>Address</t>
  </si>
  <si>
    <t>Purchaser</t>
  </si>
  <si>
    <t>Jo Ellen Kaiser</t>
  </si>
  <si>
    <t>Jkaiser</t>
  </si>
  <si>
    <t>joellen@themediaconsortium.com</t>
  </si>
  <si>
    <t>Care2</t>
  </si>
  <si>
    <t>Joe Baker</t>
  </si>
  <si>
    <t>joe@care2team.com</t>
  </si>
  <si>
    <t>Emily Logan</t>
  </si>
  <si>
    <t>Elogan</t>
  </si>
  <si>
    <t>care0003</t>
  </si>
  <si>
    <t>emily@care2team.com</t>
  </si>
  <si>
    <t>The Washington Monthly</t>
  </si>
  <si>
    <t>Carl Iseli</t>
  </si>
  <si>
    <t>Ciseli</t>
  </si>
  <si>
    <t>wamo0003</t>
  </si>
  <si>
    <t>202-955-9010</t>
  </si>
  <si>
    <t>carl@washingtonmonthly.com</t>
  </si>
  <si>
    <t>High Country News</t>
  </si>
  <si>
    <t>0002</t>
  </si>
  <si>
    <t>hcn0002</t>
  </si>
  <si>
    <t>JoAnn Kalenak</t>
  </si>
  <si>
    <t>JKalenak</t>
  </si>
  <si>
    <t>hcn0003</t>
  </si>
  <si>
    <t>joann@hcn.org</t>
  </si>
  <si>
    <t>In These Times</t>
  </si>
  <si>
    <t>Alex Lubben</t>
  </si>
  <si>
    <t>ALubben</t>
  </si>
  <si>
    <t>itt0003</t>
  </si>
  <si>
    <t>Alexlubben@gmail.com</t>
  </si>
  <si>
    <t>Miles Kampf-Lassin</t>
  </si>
  <si>
    <t>MKLassin</t>
  </si>
  <si>
    <t>itt0002</t>
  </si>
  <si>
    <t>miles@inthesetimes.org</t>
  </si>
  <si>
    <t>Yes!</t>
  </si>
  <si>
    <t>Susan Gleason</t>
  </si>
  <si>
    <t>SGleason</t>
  </si>
  <si>
    <t>yes0002</t>
  </si>
  <si>
    <t>206.931.2613</t>
  </si>
  <si>
    <t>sgleason@yesmagazine.org</t>
  </si>
  <si>
    <t>Rod Arakaki</t>
  </si>
  <si>
    <t>Rarakaki</t>
  </si>
  <si>
    <t>yes0003</t>
  </si>
  <si>
    <t>rarakaki@yesmagazine.org</t>
  </si>
  <si>
    <t>PNS</t>
  </si>
  <si>
    <t>Lark Corbeil</t>
  </si>
  <si>
    <t>LCorbeil</t>
  </si>
  <si>
    <t>pns0002</t>
  </si>
  <si>
    <t>lark@publicnewsservice.org</t>
  </si>
  <si>
    <t>3980 Broadway</t>
  </si>
  <si>
    <t>Suite 103 Box 139</t>
  </si>
  <si>
    <t>Boulder, CO 80304</t>
  </si>
  <si>
    <t>AAN</t>
  </si>
  <si>
    <t>Jason Zaragoza</t>
  </si>
  <si>
    <t>Jzaragoza</t>
  </si>
  <si>
    <t>aan0002</t>
  </si>
  <si>
    <t>jzaragoza@aan.org</t>
  </si>
  <si>
    <t>1156 15th Street, N.W., Suite 1005</t>
  </si>
  <si>
    <t>Tschackelford</t>
  </si>
  <si>
    <t>aan0003</t>
  </si>
  <si>
    <t>tshackelford@aan.org</t>
  </si>
  <si>
    <t>Washington, D.C. 20005</t>
  </si>
  <si>
    <t>Revenue</t>
  </si>
  <si>
    <t>Actual 2014</t>
  </si>
  <si>
    <t>Sponsorships</t>
  </si>
  <si>
    <t>Non-Member Meeting Fees</t>
  </si>
  <si>
    <t>Member Fees</t>
  </si>
  <si>
    <t>Restricted Donations</t>
  </si>
  <si>
    <t>Unrestricted Donations</t>
  </si>
  <si>
    <t>Expenses</t>
  </si>
  <si>
    <t>Event Rental</t>
  </si>
  <si>
    <t>Subtotal</t>
  </si>
  <si>
    <t>Meals &amp; Entertainment</t>
  </si>
  <si>
    <t>Thursday Meetings</t>
  </si>
  <si>
    <t>Friday Meetings</t>
  </si>
  <si>
    <t>Saturday AM Meetings</t>
  </si>
  <si>
    <t>Travel &amp; Hotel</t>
  </si>
  <si>
    <t xml:space="preserve">  Guest Speakers</t>
  </si>
  <si>
    <t xml:space="preserve">  Director Travel</t>
  </si>
  <si>
    <t>Supplies and Misc</t>
  </si>
  <si>
    <t xml:space="preserve">  Website</t>
  </si>
  <si>
    <t xml:space="preserve">  Supplies</t>
  </si>
  <si>
    <t xml:space="preserve">  Postage</t>
  </si>
  <si>
    <t>Total Expenses</t>
  </si>
  <si>
    <t>Cision</t>
  </si>
  <si>
    <t>Paid 2015*</t>
  </si>
  <si>
    <t>600/12 mos, shared seat</t>
  </si>
  <si>
    <t>Alexis Halbert</t>
  </si>
  <si>
    <t>alexishalbert@hcn.org</t>
  </si>
  <si>
    <t>2040 N Milwaukee Ave</t>
  </si>
  <si>
    <t xml:space="preserve"> Chicago IL 60647</t>
  </si>
  <si>
    <t>Nation Institute</t>
  </si>
  <si>
    <t>Roz Hunter</t>
  </si>
  <si>
    <t>Rhunter</t>
  </si>
  <si>
    <t>nin0002</t>
  </si>
  <si>
    <t>212-822-0250</t>
  </si>
  <si>
    <t>roz@nationinstitute.org</t>
  </si>
  <si>
    <t>The Nation Institute</t>
  </si>
  <si>
    <t>116 East 16th Street</t>
  </si>
  <si>
    <t>8th Floor</t>
  </si>
  <si>
    <t>New York, NY 10003</t>
  </si>
  <si>
    <t>Oximity</t>
  </si>
  <si>
    <t>Sanjay Goel</t>
  </si>
  <si>
    <t>Sgoel</t>
  </si>
  <si>
    <t>oxi0002</t>
  </si>
  <si>
    <t xml:space="preserve">sanjay.goel@oximity.com </t>
  </si>
  <si>
    <t>c/o JAG Shaw Baker</t>
  </si>
  <si>
    <t>33 St James’s Square</t>
  </si>
  <si>
    <t>London SW1Y 4JS</t>
  </si>
  <si>
    <t>United Kingdom</t>
  </si>
  <si>
    <t>1200 18th Street NW</t>
  </si>
  <si>
    <t>Matt Connolly</t>
  </si>
  <si>
    <t>Mconnolly</t>
  </si>
  <si>
    <t>wam0004</t>
  </si>
  <si>
    <t>mconnolly@washingtonmonthly.com</t>
  </si>
  <si>
    <t>Suite 330</t>
  </si>
  <si>
    <t>Washington, DC 20036</t>
  </si>
  <si>
    <t>Proposed 2015</t>
  </si>
  <si>
    <t>Member Capacity Building (Travel Grants)</t>
  </si>
  <si>
    <t>Member Capacity Building (Content Grants)</t>
  </si>
  <si>
    <t>Program -Merger Travel</t>
  </si>
  <si>
    <t>Actual 2015</t>
  </si>
  <si>
    <t>Contractor (Curriculum)</t>
  </si>
  <si>
    <t>Grant Allocated</t>
  </si>
  <si>
    <t>(Kaiser) to manage programs, work on strategic plan</t>
  </si>
  <si>
    <t>Earned</t>
  </si>
  <si>
    <t>In-Kind</t>
  </si>
  <si>
    <t>Space</t>
  </si>
  <si>
    <t>Speaker Fees</t>
  </si>
  <si>
    <t>Program-Workshops</t>
  </si>
  <si>
    <t>Software Licensing (Phone Briefings)</t>
  </si>
  <si>
    <t>Travel (Project Managers)</t>
  </si>
  <si>
    <t>Sponsorship (Workshops)</t>
  </si>
  <si>
    <t>Program Fees (Workshops)</t>
  </si>
  <si>
    <t>Contractor (Webpage)</t>
  </si>
  <si>
    <t>Event (A/V)</t>
  </si>
  <si>
    <t>Travel (Speakers)</t>
  </si>
  <si>
    <t>Meals (coffee/snack at workshops)</t>
  </si>
  <si>
    <t>Reg Fees</t>
  </si>
  <si>
    <t>Workshop Budget</t>
  </si>
  <si>
    <t>See Sheet</t>
  </si>
  <si>
    <t>Restricted Projects-Media Policy</t>
  </si>
  <si>
    <t>Program-Strategic Plan for Sector--coverd by MDF grant</t>
  </si>
  <si>
    <t>Cost for Kaiser to travel for merger</t>
  </si>
  <si>
    <t xml:space="preserve">Media Policy </t>
  </si>
  <si>
    <t>add $840 (row 23) to get 13555</t>
  </si>
  <si>
    <t>25,000 less FNP 7%</t>
  </si>
  <si>
    <t>(AAN took $$ in 2015)</t>
  </si>
  <si>
    <t>(AAN took these $$ in 2015)</t>
  </si>
  <si>
    <t>ave email/mo</t>
  </si>
  <si>
    <t>percent</t>
  </si>
  <si>
    <t>cost to TMC</t>
  </si>
  <si>
    <t>invoice</t>
  </si>
  <si>
    <t>Paid</t>
  </si>
  <si>
    <t>Invoice</t>
  </si>
  <si>
    <t>Paid?</t>
  </si>
  <si>
    <t>Interested</t>
  </si>
  <si>
    <t>FSRN</t>
  </si>
  <si>
    <t>s</t>
  </si>
  <si>
    <t>Waging Nonviolence</t>
  </si>
  <si>
    <t>Contracted Amount</t>
  </si>
  <si>
    <t>.22/1M overage</t>
  </si>
  <si>
    <t>TMC Admin</t>
  </si>
  <si>
    <t>Total Expense:</t>
  </si>
  <si>
    <t>TMC Balance</t>
  </si>
  <si>
    <t>Minimum is $10/month</t>
  </si>
  <si>
    <t>Outlets paying over $10/month pay an extra $50/year for consultant; exception this year for VO.</t>
  </si>
  <si>
    <t>The program has meant that we've been able to stay in touch with our supporters at an incredibly reasonable price. WhatCounts itself is reliable and "just works".</t>
  </si>
  <si>
    <t>Charlie Harvey, New Internationalist</t>
  </si>
  <si>
    <t>Prepaid 18K fo conf center in 2015</t>
  </si>
  <si>
    <t>Col D is anticipated 2016 grant; col G is 2015 grant)</t>
  </si>
  <si>
    <t>Proposed 2016</t>
  </si>
  <si>
    <t>Use this to check against FNP actuals</t>
  </si>
  <si>
    <t>Current Balance</t>
  </si>
  <si>
    <t>(Our essentially operating cost is $150K. This gives us 4 months of reserves)</t>
  </si>
  <si>
    <t>Ba;ance = MDF restricted funds to be used in 2017 if awarded</t>
  </si>
  <si>
    <t>2016 Annual Meeting Budget</t>
  </si>
  <si>
    <t>Travel-Speakers</t>
  </si>
  <si>
    <t>Travel-TMCSTAFF</t>
  </si>
  <si>
    <t xml:space="preserve">  Attendees (scholarship fund)</t>
  </si>
  <si>
    <t xml:space="preserve">  Staff Travel (Manolia)</t>
  </si>
  <si>
    <t xml:space="preserve">  Printing (posters-mobile program)</t>
  </si>
  <si>
    <t>Grants to attend IRE workshop</t>
  </si>
  <si>
    <t>Grants for speaker travel to IRE workshop</t>
  </si>
  <si>
    <t>Kaiser to organize IRE workshop and webinars</t>
  </si>
  <si>
    <t>(FNP sponsorship fee 7%)</t>
  </si>
  <si>
    <t>Overhead</t>
  </si>
  <si>
    <t>Coffee at IRE workshop (MDF credited as sponsor)</t>
  </si>
  <si>
    <t>Still negotiating with IRE on whether we will ask for separate reg fee</t>
  </si>
  <si>
    <t>2016 Actual</t>
  </si>
  <si>
    <t>Quixote, Ford Travel Grant</t>
  </si>
  <si>
    <t>Services (Chartbeat)</t>
  </si>
  <si>
    <t>AAN is handling fees on this</t>
  </si>
  <si>
    <t>Contractor (Development)</t>
  </si>
  <si>
    <t>Events-Rooms</t>
  </si>
  <si>
    <t>Events-AV</t>
  </si>
  <si>
    <t>Race Forward</t>
  </si>
  <si>
    <t>Contractor (Conf Manager)</t>
  </si>
  <si>
    <t>Contractor (race wkshop)</t>
  </si>
  <si>
    <t>Travel-Attendees (Grants)</t>
  </si>
  <si>
    <t>AV + Resources (easels etc)</t>
  </si>
  <si>
    <t>Wednesday</t>
  </si>
  <si>
    <t>Thursday</t>
  </si>
  <si>
    <t>Friday</t>
  </si>
  <si>
    <t>(26380 total counting dues on Jan-Dec basis)</t>
  </si>
  <si>
    <t>(2015 overlap with Teddy/Manolia)_</t>
  </si>
  <si>
    <t>9120.92 was deposit for 2016</t>
  </si>
  <si>
    <t>2016 Hotel deposit to be credited</t>
  </si>
  <si>
    <t>Events-Hotel</t>
  </si>
  <si>
    <t>2016 Approved</t>
  </si>
  <si>
    <t>Paid 2016</t>
  </si>
  <si>
    <t>Rebekah Spicugula</t>
  </si>
  <si>
    <t>Rspicugula</t>
  </si>
  <si>
    <t>rf0002</t>
  </si>
  <si>
    <t>tmc0001</t>
  </si>
  <si>
    <t>Actual 2016</t>
  </si>
  <si>
    <t xml:space="preserve">Software </t>
  </si>
  <si>
    <t>Malavika Jayaram</t>
  </si>
  <si>
    <t>Steven Renderos</t>
  </si>
  <si>
    <t>Amina Fazlullah</t>
  </si>
  <si>
    <t>Travel Grants</t>
  </si>
  <si>
    <t>Jess Clarke</t>
  </si>
  <si>
    <t>Paul Koberstein</t>
  </si>
  <si>
    <t>Candice Bernd</t>
  </si>
  <si>
    <t>Trenae Nuri</t>
  </si>
  <si>
    <t>Aaron Cantu</t>
  </si>
  <si>
    <t>Sylvia Harvey</t>
  </si>
  <si>
    <t>Araz Hachadourian</t>
  </si>
  <si>
    <t>RPE</t>
  </si>
  <si>
    <t>Cascadia Times</t>
  </si>
  <si>
    <t>Truthout</t>
  </si>
  <si>
    <t>PhillyCam</t>
  </si>
  <si>
    <t>freelance</t>
  </si>
  <si>
    <t>Speaker Travel</t>
  </si>
  <si>
    <t>Mike Ludwig</t>
  </si>
  <si>
    <t>Granted</t>
  </si>
  <si>
    <t>Rebecca Burns</t>
  </si>
  <si>
    <t>Yes</t>
  </si>
  <si>
    <t>Kaavya Asoka</t>
  </si>
  <si>
    <t>Dissent</t>
  </si>
  <si>
    <t>wire transfer fee</t>
  </si>
  <si>
    <t>Paid (actuals)</t>
  </si>
  <si>
    <t>(have not finished collecting 2016 dues)</t>
  </si>
  <si>
    <t>1750/mo Jan 1-June 31</t>
  </si>
  <si>
    <t>Aeon</t>
  </si>
  <si>
    <t>Base COST</t>
  </si>
  <si>
    <t>Social Media Rider</t>
  </si>
  <si>
    <t>Total Cost</t>
  </si>
  <si>
    <t>Received</t>
  </si>
  <si>
    <t>Due April 2016; Contract runs June1-May31</t>
  </si>
  <si>
    <t>Due August 20616; Contract runs Sept1-Aug 31</t>
  </si>
  <si>
    <t>Earmarked for 2016; arrived in 2015</t>
  </si>
  <si>
    <t>2017 Proposed</t>
  </si>
  <si>
    <t>New Economy</t>
  </si>
  <si>
    <t>Contractor (Database)</t>
  </si>
  <si>
    <t>see projects</t>
  </si>
  <si>
    <t>MPREP money will be spent on conference this year</t>
  </si>
  <si>
    <t>Restricted Projects--New Economy</t>
  </si>
  <si>
    <t>Proposal submitted</t>
  </si>
  <si>
    <t>[note: will be used in 2017 if we receive this]</t>
  </si>
  <si>
    <t>Arrived August for Sept-Aug (25K-7% FNP)</t>
  </si>
  <si>
    <t>Think I will cancel Vocus</t>
  </si>
  <si>
    <t>Impact Driver</t>
  </si>
  <si>
    <t>beta test new service</t>
  </si>
  <si>
    <t>2017 Actual</t>
  </si>
  <si>
    <t>(new drupal site was 5680)</t>
  </si>
  <si>
    <t>Cividesk (200/mo)</t>
  </si>
  <si>
    <t>Proposed 2017</t>
  </si>
  <si>
    <t>Actual 2017</t>
  </si>
  <si>
    <t>TMC Staff</t>
  </si>
  <si>
    <t>Facilitator (Chris Michael)</t>
  </si>
  <si>
    <t>Wednesday Special Event</t>
  </si>
  <si>
    <t>Thursday-Saturday Meeting Rooms</t>
  </si>
  <si>
    <t>Busboys and Poets 5th and K</t>
  </si>
  <si>
    <t>bartered with Lesley in exchange for comp reg, hotel and travel (value=1200)</t>
  </si>
  <si>
    <t>Change in shape of conf not anticipated in Oct.</t>
  </si>
  <si>
    <t>Sponsors:</t>
  </si>
  <si>
    <t>IIE/MacArthur</t>
  </si>
  <si>
    <t>POC travel scholarships</t>
  </si>
  <si>
    <t>Dem Fund</t>
  </si>
  <si>
    <t>Panels on engagement/collaboration</t>
  </si>
  <si>
    <t>epubHub</t>
  </si>
  <si>
    <t>coffee/snack break</t>
  </si>
  <si>
    <t>IIE/Ford</t>
  </si>
  <si>
    <t>POC travel Scholarships</t>
  </si>
  <si>
    <t>BK</t>
  </si>
  <si>
    <t>Busboys reception</t>
  </si>
  <si>
    <t>total</t>
  </si>
  <si>
    <t>Busboys and Poets</t>
  </si>
  <si>
    <t>Busboys</t>
  </si>
  <si>
    <t>Amtrak (228) + Wash Court (819.84)+ Airbnb (</t>
  </si>
  <si>
    <t>TMCinColor</t>
  </si>
  <si>
    <t>loft (reception 978.75 + rental 200)</t>
  </si>
  <si>
    <t>lounge (rental)</t>
  </si>
  <si>
    <t xml:space="preserve">  Wash Court Attrition</t>
  </si>
  <si>
    <t>Thursday TMCinColor</t>
  </si>
  <si>
    <t>ThursdayTMCinColor</t>
  </si>
  <si>
    <t>Friday Snack Break</t>
  </si>
  <si>
    <t>Ultra Snack (1980) + Coffee</t>
  </si>
  <si>
    <t>*Note that they didn't charg us room rental for Thurs…</t>
  </si>
  <si>
    <t>Thursday Snack Break</t>
  </si>
  <si>
    <t>Trail Mix snack</t>
  </si>
  <si>
    <t>Non-Member Scholarship Fees</t>
  </si>
  <si>
    <t>Paid via grants/ offset below by cost</t>
  </si>
  <si>
    <t>Cost without reg fees was 12,369 (offset above)</t>
  </si>
  <si>
    <t>includes facilitator</t>
  </si>
  <si>
    <t xml:space="preserve">Air (660.80) + WashCourt (614.88) + Harrington (226.72) </t>
  </si>
  <si>
    <t>Wednesday Reception</t>
  </si>
  <si>
    <t>**This went against our bottom line**</t>
  </si>
  <si>
    <t>FNP takes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</si>
</sst>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164" formatCode="&quot;$&quot;#,##0_);[Red]\(&quot;$&quot;#,##0\)"/>
    <numFmt numFmtId="165" formatCode="_(&quot;$&quot;* #,##0.00_);_(&quot;$&quot;* \(#,##0.00\);_(&quot;$&quot;* &quot;-&quot;??_);_(@_)"/>
    <numFmt numFmtId="166" formatCode="&quot;$&quot;#,##0.00"/>
    <numFmt numFmtId="167" formatCode="&quot;$&quot;#,##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b/>
      <sz val="12"/>
      <name val="Calibri"/>
      <scheme val="minor"/>
    </font>
    <font>
      <sz val="12"/>
      <name val="Calibri"/>
      <family val="2"/>
      <scheme val="minor"/>
    </font>
    <font>
      <b/>
      <u/>
      <sz val="12"/>
      <name val="Calibri"/>
      <scheme val="minor"/>
    </font>
    <font>
      <u/>
      <sz val="12"/>
      <name val="Calibri"/>
      <scheme val="minor"/>
    </font>
    <font>
      <b/>
      <sz val="10"/>
      <name val="Verdana"/>
      <family val="2"/>
    </font>
    <font>
      <u/>
      <sz val="10"/>
      <name val="Verdana"/>
    </font>
    <font>
      <sz val="12"/>
      <color theme="0" tint="-0.499984740745262"/>
      <name val="Calibri"/>
      <scheme val="minor"/>
    </font>
    <font>
      <b/>
      <sz val="12"/>
      <color theme="0" tint="-0.499984740745262"/>
      <name val="Calibri"/>
      <scheme val="minor"/>
    </font>
    <font>
      <sz val="12"/>
      <color rgb="FF0000FF"/>
      <name val="Calibri"/>
      <scheme val="minor"/>
    </font>
    <font>
      <sz val="12"/>
      <color theme="1"/>
      <name val="Arial"/>
      <family val="2"/>
    </font>
    <font>
      <sz val="12"/>
      <color theme="3"/>
      <name val="Calibri"/>
      <family val="2"/>
      <scheme val="minor"/>
    </font>
    <font>
      <sz val="12"/>
      <color theme="3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sz val="10"/>
      <name val="Verdan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9">
    <xf numFmtId="0" fontId="0" fillId="0" borderId="0" xfId="0"/>
    <xf numFmtId="166" fontId="0" fillId="0" borderId="0" xfId="0" applyNumberFormat="1"/>
    <xf numFmtId="166" fontId="2" fillId="0" borderId="0" xfId="0" applyNumberFormat="1" applyFont="1"/>
    <xf numFmtId="0" fontId="2" fillId="0" borderId="0" xfId="0" applyFont="1"/>
    <xf numFmtId="167" fontId="0" fillId="0" borderId="0" xfId="0" applyNumberFormat="1"/>
    <xf numFmtId="167" fontId="5" fillId="0" borderId="0" xfId="0" applyNumberFormat="1" applyFont="1"/>
    <xf numFmtId="166" fontId="6" fillId="0" borderId="0" xfId="0" applyNumberFormat="1" applyFont="1"/>
    <xf numFmtId="0" fontId="7" fillId="0" borderId="0" xfId="0" applyFont="1"/>
    <xf numFmtId="0" fontId="8" fillId="0" borderId="0" xfId="0" applyFont="1"/>
    <xf numFmtId="166" fontId="7" fillId="0" borderId="0" xfId="0" applyNumberFormat="1" applyFont="1" applyAlignment="1">
      <alignment horizontal="left"/>
    </xf>
    <xf numFmtId="0" fontId="9" fillId="0" borderId="0" xfId="49" applyFont="1"/>
    <xf numFmtId="0" fontId="10" fillId="0" borderId="0" xfId="49" applyFont="1"/>
    <xf numFmtId="0" fontId="3" fillId="0" borderId="0" xfId="49"/>
    <xf numFmtId="49" fontId="8" fillId="0" borderId="0" xfId="0" applyNumberFormat="1" applyFont="1"/>
    <xf numFmtId="0" fontId="8" fillId="0" borderId="0" xfId="0" applyFont="1" applyAlignment="1">
      <alignment vertical="center" wrapText="1"/>
    </xf>
    <xf numFmtId="0" fontId="3" fillId="0" borderId="0" xfId="49" applyAlignment="1">
      <alignment vertical="center" wrapText="1"/>
    </xf>
    <xf numFmtId="167" fontId="0" fillId="0" borderId="0" xfId="0" applyNumberFormat="1" applyFill="1"/>
    <xf numFmtId="0" fontId="2" fillId="0" borderId="0" xfId="0" applyFont="1" applyFill="1"/>
    <xf numFmtId="0" fontId="0" fillId="0" borderId="0" xfId="0" applyFill="1"/>
    <xf numFmtId="167" fontId="2" fillId="0" borderId="0" xfId="0" applyNumberFormat="1" applyFont="1" applyFill="1"/>
    <xf numFmtId="0" fontId="11" fillId="0" borderId="0" xfId="0" applyFont="1"/>
    <xf numFmtId="0" fontId="12" fillId="0" borderId="0" xfId="0" applyFont="1"/>
    <xf numFmtId="0" fontId="0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6" fontId="7" fillId="2" borderId="0" xfId="0" applyNumberFormat="1" applyFont="1" applyFill="1" applyAlignment="1">
      <alignment horizontal="left"/>
    </xf>
    <xf numFmtId="167" fontId="0" fillId="0" borderId="0" xfId="0" applyNumberFormat="1" applyAlignment="1">
      <alignment horizontal="right"/>
    </xf>
    <xf numFmtId="0" fontId="0" fillId="3" borderId="0" xfId="0" applyFill="1"/>
    <xf numFmtId="167" fontId="0" fillId="3" borderId="0" xfId="0" applyNumberFormat="1" applyFill="1"/>
    <xf numFmtId="3" fontId="0" fillId="0" borderId="0" xfId="0" applyNumberFormat="1"/>
    <xf numFmtId="167" fontId="13" fillId="0" borderId="0" xfId="0" applyNumberFormat="1" applyFont="1"/>
    <xf numFmtId="167" fontId="2" fillId="0" borderId="0" xfId="0" applyNumberFormat="1" applyFont="1"/>
    <xf numFmtId="167" fontId="14" fillId="0" borderId="0" xfId="0" applyNumberFormat="1" applyFont="1"/>
    <xf numFmtId="0" fontId="15" fillId="0" borderId="0" xfId="0" applyFont="1"/>
    <xf numFmtId="164" fontId="0" fillId="0" borderId="0" xfId="0" applyNumberFormat="1"/>
    <xf numFmtId="166" fontId="8" fillId="0" borderId="0" xfId="0" applyNumberFormat="1" applyFont="1"/>
    <xf numFmtId="166" fontId="0" fillId="0" borderId="0" xfId="0" applyNumberFormat="1" applyFont="1"/>
    <xf numFmtId="167" fontId="8" fillId="0" borderId="0" xfId="0" applyNumberFormat="1" applyFont="1"/>
    <xf numFmtId="167" fontId="7" fillId="0" borderId="0" xfId="0" applyNumberFormat="1" applyFont="1"/>
    <xf numFmtId="167" fontId="15" fillId="0" borderId="0" xfId="0" applyNumberFormat="1" applyFont="1" applyFill="1"/>
    <xf numFmtId="166" fontId="7" fillId="0" borderId="0" xfId="0" applyNumberFormat="1" applyFont="1" applyFill="1" applyAlignment="1">
      <alignment horizontal="left"/>
    </xf>
    <xf numFmtId="2" fontId="0" fillId="0" borderId="0" xfId="0" applyNumberFormat="1"/>
    <xf numFmtId="1" fontId="16" fillId="0" borderId="0" xfId="0" applyNumberFormat="1" applyFont="1"/>
    <xf numFmtId="2" fontId="17" fillId="0" borderId="0" xfId="0" applyNumberFormat="1" applyFont="1" applyFill="1"/>
    <xf numFmtId="0" fontId="16" fillId="0" borderId="0" xfId="0" applyFont="1"/>
    <xf numFmtId="2" fontId="16" fillId="0" borderId="0" xfId="0" applyNumberFormat="1" applyFont="1"/>
    <xf numFmtId="2" fontId="18" fillId="4" borderId="0" xfId="0" applyNumberFormat="1" applyFont="1" applyFill="1"/>
    <xf numFmtId="0" fontId="19" fillId="0" borderId="1" xfId="0" applyFont="1" applyBorder="1" applyAlignment="1">
      <alignment wrapText="1"/>
    </xf>
    <xf numFmtId="166" fontId="19" fillId="0" borderId="0" xfId="0" applyNumberFormat="1" applyFont="1"/>
    <xf numFmtId="0" fontId="19" fillId="0" borderId="0" xfId="0" applyFont="1"/>
    <xf numFmtId="167" fontId="16" fillId="0" borderId="0" xfId="0" applyNumberFormat="1" applyFont="1"/>
    <xf numFmtId="3" fontId="16" fillId="0" borderId="1" xfId="0" applyNumberFormat="1" applyFont="1" applyBorder="1" applyAlignment="1">
      <alignment wrapText="1"/>
    </xf>
    <xf numFmtId="2" fontId="16" fillId="0" borderId="0" xfId="0" applyNumberFormat="1" applyFont="1" applyBorder="1" applyAlignment="1">
      <alignment wrapText="1"/>
    </xf>
    <xf numFmtId="1" fontId="16" fillId="0" borderId="0" xfId="0" applyNumberFormat="1" applyFont="1" applyBorder="1" applyAlignment="1">
      <alignment wrapText="1"/>
    </xf>
    <xf numFmtId="2" fontId="18" fillId="4" borderId="0" xfId="0" applyNumberFormat="1" applyFont="1" applyFill="1" applyBorder="1" applyAlignment="1">
      <alignment wrapText="1"/>
    </xf>
    <xf numFmtId="167" fontId="16" fillId="0" borderId="0" xfId="0" applyNumberFormat="1" applyFont="1" applyAlignment="1">
      <alignment horizontal="right"/>
    </xf>
    <xf numFmtId="0" fontId="16" fillId="0" borderId="1" xfId="0" applyFont="1" applyBorder="1" applyAlignment="1">
      <alignment wrapText="1"/>
    </xf>
    <xf numFmtId="3" fontId="16" fillId="0" borderId="1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wrapText="1"/>
    </xf>
    <xf numFmtId="2" fontId="17" fillId="4" borderId="0" xfId="0" applyNumberFormat="1" applyFont="1" applyFill="1"/>
    <xf numFmtId="3" fontId="16" fillId="0" borderId="1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66" fontId="16" fillId="0" borderId="1" xfId="0" applyNumberFormat="1" applyFont="1" applyBorder="1" applyAlignment="1">
      <alignment horizontal="right" wrapText="1"/>
    </xf>
    <xf numFmtId="167" fontId="16" fillId="0" borderId="1" xfId="0" applyNumberFormat="1" applyFont="1" applyBorder="1" applyAlignment="1">
      <alignment horizontal="right" wrapText="1"/>
    </xf>
    <xf numFmtId="0" fontId="17" fillId="0" borderId="0" xfId="0" applyFont="1"/>
    <xf numFmtId="3" fontId="19" fillId="0" borderId="1" xfId="0" applyNumberFormat="1" applyFont="1" applyBorder="1" applyAlignment="1">
      <alignment horizontal="right" wrapText="1"/>
    </xf>
    <xf numFmtId="2" fontId="19" fillId="0" borderId="1" xfId="0" applyNumberFormat="1" applyFont="1" applyBorder="1" applyAlignment="1">
      <alignment horizontal="right" wrapText="1"/>
    </xf>
    <xf numFmtId="1" fontId="19" fillId="0" borderId="1" xfId="0" applyNumberFormat="1" applyFont="1" applyBorder="1" applyAlignment="1">
      <alignment horizontal="right" wrapText="1"/>
    </xf>
    <xf numFmtId="2" fontId="20" fillId="4" borderId="1" xfId="0" applyNumberFormat="1" applyFont="1" applyFill="1" applyBorder="1" applyAlignment="1">
      <alignment horizontal="right" wrapText="1"/>
    </xf>
    <xf numFmtId="166" fontId="19" fillId="0" borderId="1" xfId="0" applyNumberFormat="1" applyFont="1" applyBorder="1" applyAlignment="1">
      <alignment vertical="center" wrapText="1"/>
    </xf>
    <xf numFmtId="167" fontId="19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16" fillId="0" borderId="1" xfId="0" applyNumberFormat="1" applyFont="1" applyBorder="1" applyAlignment="1">
      <alignment vertical="center" wrapText="1"/>
    </xf>
    <xf numFmtId="1" fontId="16" fillId="0" borderId="1" xfId="0" applyNumberFormat="1" applyFont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166" fontId="16" fillId="0" borderId="1" xfId="0" applyNumberFormat="1" applyFont="1" applyBorder="1" applyAlignment="1">
      <alignment vertical="center" wrapText="1"/>
    </xf>
    <xf numFmtId="167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left" wrapText="1"/>
    </xf>
    <xf numFmtId="166" fontId="16" fillId="0" borderId="1" xfId="0" applyNumberFormat="1" applyFont="1" applyBorder="1" applyAlignment="1">
      <alignment wrapText="1"/>
    </xf>
    <xf numFmtId="164" fontId="16" fillId="0" borderId="1" xfId="0" applyNumberFormat="1" applyFont="1" applyBorder="1" applyAlignment="1">
      <alignment vertical="center" wrapText="1"/>
    </xf>
    <xf numFmtId="166" fontId="16" fillId="0" borderId="0" xfId="0" applyNumberFormat="1" applyFont="1"/>
    <xf numFmtId="0" fontId="19" fillId="0" borderId="0" xfId="0" applyFont="1" applyFill="1" applyBorder="1" applyAlignment="1">
      <alignment wrapText="1"/>
    </xf>
    <xf numFmtId="164" fontId="19" fillId="0" borderId="0" xfId="0" applyNumberFormat="1" applyFont="1"/>
    <xf numFmtId="2" fontId="19" fillId="0" borderId="0" xfId="0" applyNumberFormat="1" applyFont="1"/>
    <xf numFmtId="1" fontId="19" fillId="0" borderId="0" xfId="0" applyNumberFormat="1" applyFont="1"/>
    <xf numFmtId="164" fontId="20" fillId="0" borderId="0" xfId="0" applyNumberFormat="1" applyFont="1" applyFill="1"/>
    <xf numFmtId="0" fontId="16" fillId="0" borderId="0" xfId="0" applyFont="1" applyBorder="1" applyAlignment="1">
      <alignment wrapText="1"/>
    </xf>
    <xf numFmtId="0" fontId="0" fillId="5" borderId="0" xfId="0" applyFill="1"/>
    <xf numFmtId="166" fontId="0" fillId="0" borderId="0" xfId="0" applyNumberFormat="1" applyFill="1"/>
    <xf numFmtId="165" fontId="8" fillId="0" borderId="0" xfId="95" applyNumberFormat="1" applyFont="1"/>
    <xf numFmtId="0" fontId="21" fillId="0" borderId="0" xfId="0" applyFont="1"/>
    <xf numFmtId="166" fontId="11" fillId="0" borderId="0" xfId="0" applyNumberFormat="1" applyFont="1"/>
    <xf numFmtId="166" fontId="12" fillId="0" borderId="0" xfId="0" applyNumberFormat="1" applyFont="1"/>
    <xf numFmtId="166" fontId="21" fillId="0" borderId="0" xfId="0" applyNumberFormat="1" applyFont="1"/>
    <xf numFmtId="167" fontId="6" fillId="0" borderId="0" xfId="0" applyNumberFormat="1" applyFont="1"/>
    <xf numFmtId="0" fontId="2" fillId="5" borderId="0" xfId="0" applyFont="1" applyFill="1"/>
    <xf numFmtId="167" fontId="0" fillId="5" borderId="0" xfId="0" applyNumberFormat="1" applyFill="1"/>
    <xf numFmtId="167" fontId="2" fillId="5" borderId="0" xfId="0" applyNumberFormat="1" applyFont="1" applyFill="1"/>
    <xf numFmtId="167" fontId="15" fillId="5" borderId="0" xfId="0" applyNumberFormat="1" applyFont="1" applyFill="1"/>
    <xf numFmtId="3" fontId="2" fillId="0" borderId="0" xfId="0" applyNumberFormat="1" applyFont="1"/>
    <xf numFmtId="165" fontId="8" fillId="0" borderId="0" xfId="95" applyNumberFormat="1" applyFont="1" applyFill="1"/>
    <xf numFmtId="167" fontId="7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8" fillId="0" borderId="0" xfId="0" applyNumberFormat="1" applyFont="1" applyAlignment="1">
      <alignment horizontal="left"/>
    </xf>
    <xf numFmtId="0" fontId="22" fillId="0" borderId="0" xfId="0" applyFont="1" applyAlignment="1"/>
    <xf numFmtId="0" fontId="22" fillId="0" borderId="0" xfId="0" applyFont="1" applyFill="1" applyAlignment="1"/>
    <xf numFmtId="166" fontId="8" fillId="0" borderId="0" xfId="95" applyNumberFormat="1" applyFont="1"/>
    <xf numFmtId="0" fontId="8" fillId="5" borderId="0" xfId="0" applyFont="1" applyFill="1"/>
    <xf numFmtId="166" fontId="8" fillId="5" borderId="0" xfId="0" applyNumberFormat="1" applyFont="1" applyFill="1"/>
    <xf numFmtId="165" fontId="8" fillId="5" borderId="0" xfId="95" applyNumberFormat="1" applyFont="1" applyFill="1"/>
    <xf numFmtId="0" fontId="8" fillId="0" borderId="0" xfId="0" applyFont="1" applyFill="1"/>
    <xf numFmtId="166" fontId="8" fillId="0" borderId="0" xfId="0" applyNumberFormat="1" applyFont="1" applyFill="1"/>
    <xf numFmtId="166" fontId="7" fillId="0" borderId="0" xfId="95" applyNumberFormat="1" applyFont="1"/>
    <xf numFmtId="165" fontId="7" fillId="0" borderId="0" xfId="95" applyNumberFormat="1" applyFont="1"/>
    <xf numFmtId="166" fontId="7" fillId="0" borderId="0" xfId="0" applyNumberFormat="1" applyFont="1"/>
    <xf numFmtId="0" fontId="7" fillId="5" borderId="0" xfId="0" applyFont="1" applyFill="1"/>
    <xf numFmtId="0" fontId="22" fillId="5" borderId="0" xfId="0" applyFont="1" applyFill="1" applyAlignment="1"/>
    <xf numFmtId="6" fontId="0" fillId="0" borderId="0" xfId="0" applyNumberFormat="1"/>
    <xf numFmtId="0" fontId="8" fillId="0" borderId="0" xfId="0" applyFont="1" applyAlignment="1">
      <alignment vertical="center" wrapText="1"/>
    </xf>
  </cellXfs>
  <cellStyles count="123">
    <cellStyle name="Currency" xfId="9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/>
    <cellStyle name="Normal" xfId="0" builtinId="0"/>
    <cellStyle name="Normal 2" xfId="5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joe@care2team.com" TargetMode="External"/><Relationship Id="rId4" Type="http://schemas.openxmlformats.org/officeDocument/2006/relationships/hyperlink" Target="mailto:joellen@themediaconsortium.com" TargetMode="External"/><Relationship Id="rId5" Type="http://schemas.openxmlformats.org/officeDocument/2006/relationships/hyperlink" Target="mailto:Alexlubben@gmail.com" TargetMode="External"/><Relationship Id="rId6" Type="http://schemas.openxmlformats.org/officeDocument/2006/relationships/hyperlink" Target="mailto:carl@washingtonmonthly.com" TargetMode="External"/><Relationship Id="rId7" Type="http://schemas.openxmlformats.org/officeDocument/2006/relationships/hyperlink" Target="mailto:alexishalbert@hcn.org" TargetMode="External"/><Relationship Id="rId8" Type="http://schemas.openxmlformats.org/officeDocument/2006/relationships/hyperlink" Target="mailto:tshackelford@aan.org" TargetMode="External"/><Relationship Id="rId9" Type="http://schemas.openxmlformats.org/officeDocument/2006/relationships/hyperlink" Target="mailto:roz@nationinstitute.org" TargetMode="External"/><Relationship Id="rId10" Type="http://schemas.openxmlformats.org/officeDocument/2006/relationships/hyperlink" Target="mailto:rarakaki@yesmagazine.org" TargetMode="External"/><Relationship Id="rId1" Type="http://schemas.openxmlformats.org/officeDocument/2006/relationships/hyperlink" Target="mailto:sgleason@yesmagazine.org" TargetMode="External"/><Relationship Id="rId2" Type="http://schemas.openxmlformats.org/officeDocument/2006/relationships/hyperlink" Target="mailto:miles@inthesetime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2:I114"/>
  <sheetViews>
    <sheetView topLeftCell="A223" workbookViewId="0">
      <selection activeCell="E85" sqref="E85"/>
    </sheetView>
  </sheetViews>
  <sheetFormatPr baseColWidth="10" defaultColWidth="11" defaultRowHeight="15" x14ac:dyDescent="0"/>
  <cols>
    <col min="1" max="2" width="11" style="8"/>
    <col min="3" max="3" width="23" style="8" bestFit="1" customWidth="1"/>
    <col min="4" max="6" width="23" style="35" customWidth="1"/>
    <col min="7" max="7" width="16.83203125" style="89" customWidth="1"/>
    <col min="8" max="16384" width="11" style="8"/>
  </cols>
  <sheetData>
    <row r="2" spans="1:9">
      <c r="A2" s="7" t="s">
        <v>10</v>
      </c>
      <c r="D2" s="35" t="s">
        <v>370</v>
      </c>
      <c r="E2" s="35" t="s">
        <v>358</v>
      </c>
      <c r="F2" s="35" t="s">
        <v>295</v>
      </c>
      <c r="G2" s="89" t="s">
        <v>315</v>
      </c>
      <c r="I2" s="8" t="s">
        <v>9</v>
      </c>
    </row>
    <row r="4" spans="1:9">
      <c r="B4" s="8" t="s">
        <v>0</v>
      </c>
      <c r="G4" s="106"/>
      <c r="I4" s="8" t="s">
        <v>278</v>
      </c>
    </row>
    <row r="5" spans="1:9" s="107" customFormat="1">
      <c r="D5" s="108"/>
      <c r="E5" s="108"/>
      <c r="F5" s="108"/>
      <c r="G5" s="109"/>
    </row>
    <row r="6" spans="1:9" s="110" customFormat="1">
      <c r="D6" s="111"/>
      <c r="E6" s="111"/>
      <c r="F6" s="111"/>
      <c r="G6" s="100"/>
    </row>
    <row r="7" spans="1:9">
      <c r="A7" s="7" t="s">
        <v>11</v>
      </c>
      <c r="B7" s="8" t="s">
        <v>1</v>
      </c>
    </row>
    <row r="8" spans="1:9">
      <c r="C8" s="8" t="s">
        <v>3</v>
      </c>
      <c r="E8" s="35">
        <v>25000</v>
      </c>
      <c r="F8" s="106">
        <v>56977.37</v>
      </c>
      <c r="G8" s="89">
        <v>56977.37</v>
      </c>
    </row>
    <row r="10" spans="1:9">
      <c r="C10" s="8" t="s">
        <v>2</v>
      </c>
      <c r="D10" s="35">
        <v>50000</v>
      </c>
      <c r="E10" s="35">
        <v>50000</v>
      </c>
      <c r="F10" s="35">
        <v>60000</v>
      </c>
      <c r="G10" s="89">
        <v>60000</v>
      </c>
      <c r="I10" s="8" t="s">
        <v>357</v>
      </c>
    </row>
    <row r="11" spans="1:9">
      <c r="D11" s="112">
        <f>SUM(D8:D10)</f>
        <v>50000</v>
      </c>
      <c r="E11" s="112">
        <f>SUM(E8:E10)</f>
        <v>75000</v>
      </c>
      <c r="F11" s="112">
        <f>SUM(F8:F10)</f>
        <v>116977.37</v>
      </c>
      <c r="G11" s="112">
        <f>SUM(G8:G10)</f>
        <v>116977.37</v>
      </c>
    </row>
    <row r="13" spans="1:9">
      <c r="B13" s="8" t="s">
        <v>4</v>
      </c>
    </row>
    <row r="14" spans="1:9">
      <c r="C14" s="8" t="s">
        <v>6</v>
      </c>
      <c r="F14" s="106">
        <v>8226</v>
      </c>
      <c r="G14" s="89">
        <v>6095.63</v>
      </c>
    </row>
    <row r="15" spans="1:9">
      <c r="C15" s="8" t="s">
        <v>5</v>
      </c>
      <c r="D15" s="35">
        <v>23250</v>
      </c>
      <c r="E15" s="35">
        <v>23250</v>
      </c>
      <c r="F15" s="106">
        <v>21750</v>
      </c>
      <c r="G15" s="89">
        <v>21750</v>
      </c>
      <c r="I15" s="8" t="s">
        <v>366</v>
      </c>
    </row>
    <row r="17" spans="1:9">
      <c r="D17" s="114">
        <f>SUM(D14:D15)</f>
        <v>23250</v>
      </c>
      <c r="E17" s="112">
        <f>SUM(E14:E16)</f>
        <v>23250</v>
      </c>
      <c r="F17" s="112">
        <f>SUM(F14:F16)</f>
        <v>29976</v>
      </c>
      <c r="G17" s="113">
        <f>SUM(G14:G16)</f>
        <v>27845.63</v>
      </c>
    </row>
    <row r="19" spans="1:9">
      <c r="B19" s="8" t="s">
        <v>8</v>
      </c>
    </row>
    <row r="20" spans="1:9">
      <c r="C20" s="8" t="s">
        <v>6</v>
      </c>
      <c r="F20" s="35">
        <v>8600</v>
      </c>
      <c r="G20" s="89">
        <v>8000</v>
      </c>
    </row>
    <row r="21" spans="1:9">
      <c r="C21" s="8" t="s">
        <v>5</v>
      </c>
      <c r="D21" s="35">
        <v>25000</v>
      </c>
      <c r="E21" s="35">
        <v>25000</v>
      </c>
      <c r="F21" s="35">
        <v>25000</v>
      </c>
      <c r="G21" s="89">
        <v>25000</v>
      </c>
      <c r="I21" s="8" t="s">
        <v>365</v>
      </c>
    </row>
    <row r="22" spans="1:9">
      <c r="C22" s="8" t="s">
        <v>359</v>
      </c>
      <c r="D22" s="35">
        <v>25000</v>
      </c>
      <c r="E22" s="35">
        <v>25000</v>
      </c>
      <c r="I22" s="8" t="s">
        <v>364</v>
      </c>
    </row>
    <row r="23" spans="1:9">
      <c r="D23" s="114">
        <f>SUM(D20:D22)</f>
        <v>50000</v>
      </c>
      <c r="E23" s="114">
        <f>SUM(E20:E22)</f>
        <v>50000</v>
      </c>
      <c r="F23" s="114">
        <f>SUM(F18:F21)</f>
        <v>33600</v>
      </c>
      <c r="G23" s="113">
        <f>SUM(G18:G21)</f>
        <v>33000</v>
      </c>
    </row>
    <row r="25" spans="1:9">
      <c r="A25" s="7" t="s">
        <v>13</v>
      </c>
    </row>
    <row r="26" spans="1:9">
      <c r="B26" s="8">
        <v>1714108</v>
      </c>
      <c r="C26" s="8" t="s">
        <v>20</v>
      </c>
      <c r="E26" s="35">
        <v>35000</v>
      </c>
      <c r="F26" s="35">
        <v>15050</v>
      </c>
      <c r="G26" s="89">
        <v>20000</v>
      </c>
      <c r="I26" s="8" t="s">
        <v>348</v>
      </c>
    </row>
    <row r="27" spans="1:9">
      <c r="B27" s="8">
        <v>1714107</v>
      </c>
      <c r="C27" s="8" t="s">
        <v>12</v>
      </c>
      <c r="E27" s="35">
        <v>20000</v>
      </c>
      <c r="F27" s="35">
        <v>57500</v>
      </c>
      <c r="G27" s="89">
        <v>50000</v>
      </c>
      <c r="I27" s="8" t="s">
        <v>296</v>
      </c>
    </row>
    <row r="28" spans="1:9">
      <c r="B28" s="8">
        <v>1714106</v>
      </c>
      <c r="C28" s="8" t="s">
        <v>16</v>
      </c>
      <c r="E28" s="35">
        <v>7500</v>
      </c>
      <c r="F28" s="35">
        <v>7975</v>
      </c>
      <c r="G28" s="89">
        <v>7500</v>
      </c>
      <c r="I28" s="8" t="s">
        <v>253</v>
      </c>
    </row>
    <row r="29" spans="1:9">
      <c r="C29" s="8" t="s">
        <v>17</v>
      </c>
      <c r="E29" s="35">
        <v>2500</v>
      </c>
      <c r="F29" s="35">
        <v>2025</v>
      </c>
      <c r="G29" s="89">
        <v>1500</v>
      </c>
      <c r="I29" s="8" t="s">
        <v>254</v>
      </c>
    </row>
    <row r="30" spans="1:9">
      <c r="B30" s="8">
        <v>1714105</v>
      </c>
      <c r="C30" s="8" t="s">
        <v>18</v>
      </c>
      <c r="F30" s="35">
        <v>3600</v>
      </c>
      <c r="G30" s="89">
        <v>4800</v>
      </c>
      <c r="I30" s="8" t="s">
        <v>355</v>
      </c>
    </row>
    <row r="31" spans="1:9">
      <c r="C31" s="8" t="s">
        <v>19</v>
      </c>
      <c r="E31" s="35">
        <v>4800</v>
      </c>
      <c r="G31" s="89">
        <v>4767</v>
      </c>
      <c r="I31" s="8" t="s">
        <v>356</v>
      </c>
    </row>
    <row r="32" spans="1:9">
      <c r="C32" s="8" t="s">
        <v>297</v>
      </c>
      <c r="I32" s="8" t="s">
        <v>298</v>
      </c>
    </row>
    <row r="33" spans="1:9">
      <c r="C33" s="8" t="s">
        <v>368</v>
      </c>
      <c r="E33" s="35">
        <v>5000</v>
      </c>
      <c r="I33" s="8" t="s">
        <v>369</v>
      </c>
    </row>
    <row r="34" spans="1:9">
      <c r="E34" s="114">
        <f>SUM(E26:E33)</f>
        <v>74800</v>
      </c>
      <c r="F34" s="114">
        <f>SUM(F26:F31)</f>
        <v>86150</v>
      </c>
      <c r="G34" s="113">
        <f>SUM(G26:G31)</f>
        <v>88567</v>
      </c>
      <c r="I34" s="8" t="s">
        <v>310</v>
      </c>
    </row>
    <row r="36" spans="1:9">
      <c r="A36" s="7" t="s">
        <v>22</v>
      </c>
      <c r="E36" s="112">
        <f>SUM(E11+E17+E23+E34)</f>
        <v>223050</v>
      </c>
      <c r="F36" s="112">
        <f>SUM(F11+F17+F23+F34)</f>
        <v>266703.37</v>
      </c>
      <c r="G36" s="112">
        <f>SUM(G11+G17+G23+G34)</f>
        <v>266390</v>
      </c>
    </row>
    <row r="39" spans="1:9">
      <c r="A39" s="7" t="s">
        <v>23</v>
      </c>
    </row>
    <row r="41" spans="1:9">
      <c r="A41" s="7" t="s">
        <v>24</v>
      </c>
    </row>
    <row r="42" spans="1:9">
      <c r="B42" s="7" t="s">
        <v>27</v>
      </c>
    </row>
    <row r="43" spans="1:9">
      <c r="B43" s="8">
        <v>1715702</v>
      </c>
      <c r="C43" s="8" t="s">
        <v>28</v>
      </c>
      <c r="D43" s="35">
        <v>95000</v>
      </c>
      <c r="E43" s="35">
        <v>95000</v>
      </c>
      <c r="F43" s="35">
        <v>70000</v>
      </c>
      <c r="G43" s="89">
        <v>50000</v>
      </c>
    </row>
    <row r="44" spans="1:9">
      <c r="C44" s="8" t="s">
        <v>29</v>
      </c>
      <c r="D44" s="35">
        <v>13000</v>
      </c>
      <c r="E44" s="35">
        <v>13500</v>
      </c>
      <c r="F44" s="35">
        <v>10500</v>
      </c>
      <c r="G44" s="89">
        <v>4500</v>
      </c>
    </row>
    <row r="45" spans="1:9">
      <c r="B45" s="8">
        <v>1715750</v>
      </c>
      <c r="C45" s="8" t="s">
        <v>30</v>
      </c>
      <c r="F45" s="35">
        <v>18000</v>
      </c>
      <c r="G45" s="89">
        <v>7200</v>
      </c>
      <c r="I45" s="8" t="s">
        <v>311</v>
      </c>
    </row>
    <row r="46" spans="1:9">
      <c r="C46" s="8" t="s">
        <v>31</v>
      </c>
      <c r="D46" s="35">
        <v>7500</v>
      </c>
      <c r="E46" s="35">
        <v>25000</v>
      </c>
      <c r="G46" s="89">
        <v>5000</v>
      </c>
      <c r="I46" s="8" t="s">
        <v>371</v>
      </c>
    </row>
    <row r="47" spans="1:9">
      <c r="C47" s="8" t="s">
        <v>360</v>
      </c>
      <c r="D47" s="35">
        <v>3500</v>
      </c>
      <c r="E47" s="35">
        <v>3120</v>
      </c>
      <c r="F47" s="35">
        <v>2520</v>
      </c>
      <c r="I47" s="8" t="s">
        <v>372</v>
      </c>
    </row>
    <row r="48" spans="1:9">
      <c r="C48" s="8" t="s">
        <v>299</v>
      </c>
      <c r="F48" s="35">
        <v>1500</v>
      </c>
    </row>
    <row r="49" spans="2:9">
      <c r="B49" s="8">
        <v>1715751</v>
      </c>
      <c r="C49" s="8" t="s">
        <v>40</v>
      </c>
    </row>
    <row r="50" spans="2:9">
      <c r="D50" s="114">
        <f>SUM(D43:D49)</f>
        <v>119000</v>
      </c>
      <c r="E50" s="114">
        <f>SUM(E43:E49)</f>
        <v>136620</v>
      </c>
      <c r="F50" s="114">
        <f>SUM(F43:F49)</f>
        <v>102520</v>
      </c>
      <c r="G50" s="113">
        <f>SUM(G43:G47)</f>
        <v>66700</v>
      </c>
    </row>
    <row r="52" spans="2:9">
      <c r="B52" s="7" t="s">
        <v>32</v>
      </c>
    </row>
    <row r="53" spans="2:9">
      <c r="B53" s="8">
        <v>1715701</v>
      </c>
      <c r="C53" s="8" t="s">
        <v>25</v>
      </c>
      <c r="D53" s="35">
        <f>0.07*D23</f>
        <v>3500.0000000000005</v>
      </c>
      <c r="E53" s="35">
        <f>0.07*E23</f>
        <v>3500.0000000000005</v>
      </c>
      <c r="F53" s="35">
        <f>0.07*F23</f>
        <v>2352</v>
      </c>
      <c r="G53" s="35">
        <f>0.07*G23</f>
        <v>2310</v>
      </c>
      <c r="I53" s="8" t="s">
        <v>26</v>
      </c>
    </row>
    <row r="54" spans="2:9">
      <c r="B54" s="8">
        <v>1715708</v>
      </c>
      <c r="C54" s="8" t="s">
        <v>37</v>
      </c>
      <c r="F54" s="35">
        <v>0</v>
      </c>
      <c r="G54" s="89">
        <v>0</v>
      </c>
      <c r="I54" s="8" t="s">
        <v>50</v>
      </c>
    </row>
    <row r="55" spans="2:9">
      <c r="B55" s="8">
        <v>1715709</v>
      </c>
      <c r="C55" s="8" t="s">
        <v>38</v>
      </c>
      <c r="D55" s="35">
        <v>1000</v>
      </c>
      <c r="G55" s="89">
        <v>500</v>
      </c>
      <c r="I55" s="8" t="s">
        <v>51</v>
      </c>
    </row>
    <row r="56" spans="2:9">
      <c r="B56" s="8">
        <v>1715712</v>
      </c>
      <c r="C56" s="8" t="s">
        <v>33</v>
      </c>
      <c r="F56" s="35">
        <v>0</v>
      </c>
      <c r="G56" s="89">
        <v>0</v>
      </c>
      <c r="I56" s="8" t="s">
        <v>52</v>
      </c>
    </row>
    <row r="57" spans="2:9">
      <c r="B57" s="8">
        <v>1715767</v>
      </c>
      <c r="C57" s="8" t="s">
        <v>60</v>
      </c>
      <c r="G57" s="89">
        <v>100</v>
      </c>
    </row>
    <row r="58" spans="2:9">
      <c r="B58" s="8">
        <v>1715769</v>
      </c>
      <c r="C58" s="8" t="s">
        <v>34</v>
      </c>
      <c r="G58" s="89">
        <v>55</v>
      </c>
    </row>
    <row r="59" spans="2:9">
      <c r="D59" s="35">
        <f>SUM(D53:D58)</f>
        <v>4500</v>
      </c>
      <c r="E59" s="112">
        <f>SUM(E53:E58)</f>
        <v>3500.0000000000005</v>
      </c>
      <c r="F59" s="112">
        <f>SUM(F53:F58)</f>
        <v>2352</v>
      </c>
      <c r="G59" s="112">
        <f>SUM(G53:G58)</f>
        <v>2965</v>
      </c>
    </row>
    <row r="61" spans="2:9">
      <c r="B61" s="7" t="s">
        <v>35</v>
      </c>
    </row>
    <row r="62" spans="2:9">
      <c r="B62" s="8">
        <v>1715711</v>
      </c>
      <c r="C62" s="8" t="s">
        <v>39</v>
      </c>
      <c r="G62" s="89">
        <v>0</v>
      </c>
    </row>
    <row r="63" spans="2:9">
      <c r="B63" s="8">
        <v>1715755</v>
      </c>
      <c r="C63" s="8" t="s">
        <v>41</v>
      </c>
      <c r="G63" s="89">
        <v>0</v>
      </c>
    </row>
    <row r="64" spans="2:9">
      <c r="B64" s="8">
        <v>1715706</v>
      </c>
      <c r="C64" s="8" t="s">
        <v>36</v>
      </c>
      <c r="G64" s="89">
        <v>0</v>
      </c>
    </row>
    <row r="65" spans="1:9">
      <c r="B65" s="8">
        <v>1715760</v>
      </c>
      <c r="C65" s="8" t="s">
        <v>42</v>
      </c>
      <c r="E65" s="35">
        <v>2500</v>
      </c>
      <c r="G65" s="89">
        <v>1000</v>
      </c>
      <c r="I65" s="8" t="s">
        <v>53</v>
      </c>
    </row>
    <row r="66" spans="1:9">
      <c r="B66" s="8">
        <v>1715763</v>
      </c>
      <c r="C66" s="8" t="s">
        <v>43</v>
      </c>
      <c r="G66" s="89">
        <v>0</v>
      </c>
    </row>
    <row r="67" spans="1:9">
      <c r="B67" s="8">
        <v>1715766</v>
      </c>
      <c r="C67" s="8" t="s">
        <v>44</v>
      </c>
      <c r="D67" s="35">
        <v>750</v>
      </c>
      <c r="E67" s="35">
        <v>750</v>
      </c>
      <c r="G67" s="89">
        <v>750</v>
      </c>
      <c r="I67" s="8" t="s">
        <v>47</v>
      </c>
    </row>
    <row r="68" spans="1:9">
      <c r="B68" s="8">
        <v>1715773</v>
      </c>
      <c r="C68" s="8" t="s">
        <v>48</v>
      </c>
      <c r="E68" s="35">
        <v>16000</v>
      </c>
      <c r="F68" s="35">
        <v>10000</v>
      </c>
      <c r="G68" s="89">
        <v>8000</v>
      </c>
    </row>
    <row r="69" spans="1:9">
      <c r="B69" s="8">
        <v>1715774</v>
      </c>
      <c r="C69" s="8" t="s">
        <v>49</v>
      </c>
      <c r="E69" s="35">
        <v>500</v>
      </c>
      <c r="G69" s="89">
        <v>500</v>
      </c>
    </row>
    <row r="70" spans="1:9">
      <c r="B70" s="8">
        <v>1715714</v>
      </c>
      <c r="C70" s="8" t="s">
        <v>65</v>
      </c>
      <c r="I70" s="8" t="s">
        <v>361</v>
      </c>
    </row>
    <row r="71" spans="1:9">
      <c r="B71" s="8">
        <v>1715779</v>
      </c>
      <c r="C71" s="8" t="s">
        <v>58</v>
      </c>
      <c r="G71" s="89">
        <v>0</v>
      </c>
      <c r="I71" s="8" t="s">
        <v>361</v>
      </c>
    </row>
    <row r="72" spans="1:9">
      <c r="E72" s="113">
        <f>SUM(E62:E71)</f>
        <v>19750</v>
      </c>
      <c r="F72" s="113">
        <f>SUM(F62:F71)</f>
        <v>10000</v>
      </c>
      <c r="G72" s="113">
        <f>SUM(G62:G71)</f>
        <v>10250</v>
      </c>
    </row>
    <row r="74" spans="1:9">
      <c r="A74" s="7" t="s">
        <v>54</v>
      </c>
    </row>
    <row r="75" spans="1:9">
      <c r="B75" s="7" t="s">
        <v>55</v>
      </c>
    </row>
    <row r="76" spans="1:9">
      <c r="B76" s="8">
        <v>1715766</v>
      </c>
      <c r="C76" s="8" t="s">
        <v>45</v>
      </c>
      <c r="G76" s="89">
        <v>5565</v>
      </c>
      <c r="I76" s="8" t="s">
        <v>367</v>
      </c>
    </row>
    <row r="77" spans="1:9">
      <c r="B77" s="8">
        <v>1715766</v>
      </c>
      <c r="C77" s="8" t="s">
        <v>46</v>
      </c>
      <c r="E77" s="35">
        <v>3800</v>
      </c>
      <c r="G77" s="89">
        <v>3739</v>
      </c>
    </row>
    <row r="78" spans="1:9">
      <c r="E78" s="113">
        <f t="shared" ref="E78:F78" si="0">SUM(E76:E77)</f>
        <v>3800</v>
      </c>
      <c r="F78" s="113">
        <f t="shared" si="0"/>
        <v>0</v>
      </c>
      <c r="G78" s="113">
        <f>SUM(G76:G77)</f>
        <v>9304</v>
      </c>
      <c r="I78" s="8" t="s">
        <v>56</v>
      </c>
    </row>
    <row r="80" spans="1:9">
      <c r="B80" s="7" t="s">
        <v>57</v>
      </c>
    </row>
    <row r="81" spans="2:9">
      <c r="B81" s="8">
        <v>1715779</v>
      </c>
      <c r="C81" s="8" t="s">
        <v>300</v>
      </c>
      <c r="E81" s="35">
        <v>1650</v>
      </c>
      <c r="F81" s="35">
        <v>7025.7</v>
      </c>
      <c r="G81" s="89">
        <v>0</v>
      </c>
      <c r="I81" s="8" t="s">
        <v>312</v>
      </c>
    </row>
    <row r="82" spans="2:9">
      <c r="B82" s="8">
        <v>1715779</v>
      </c>
      <c r="C82" s="8" t="s">
        <v>63</v>
      </c>
      <c r="E82" s="35">
        <v>7000</v>
      </c>
      <c r="F82" s="35">
        <v>15161.57</v>
      </c>
      <c r="G82" s="89">
        <v>6000</v>
      </c>
    </row>
    <row r="83" spans="2:9">
      <c r="B83" s="8">
        <v>1715779</v>
      </c>
      <c r="C83" s="8" t="s">
        <v>301</v>
      </c>
      <c r="E83" s="35">
        <v>2000</v>
      </c>
      <c r="F83" s="35">
        <v>1929.95</v>
      </c>
    </row>
    <row r="84" spans="2:9">
      <c r="B84" s="8">
        <v>1715779</v>
      </c>
      <c r="C84" s="8" t="s">
        <v>314</v>
      </c>
      <c r="F84" s="35">
        <v>-6660</v>
      </c>
      <c r="G84" s="89">
        <v>-6660</v>
      </c>
      <c r="I84" s="8" t="s">
        <v>313</v>
      </c>
    </row>
    <row r="85" spans="2:9">
      <c r="B85" s="8">
        <v>1715750</v>
      </c>
      <c r="C85" s="8" t="s">
        <v>303</v>
      </c>
      <c r="F85" s="35">
        <v>4275</v>
      </c>
      <c r="G85" s="89">
        <v>600</v>
      </c>
    </row>
    <row r="86" spans="2:9">
      <c r="B86" s="8">
        <v>1715750</v>
      </c>
      <c r="C86" s="8" t="s">
        <v>304</v>
      </c>
      <c r="F86" s="35">
        <v>13300</v>
      </c>
      <c r="G86" s="89">
        <v>12500</v>
      </c>
      <c r="I86" s="8" t="s">
        <v>302</v>
      </c>
    </row>
    <row r="87" spans="2:9">
      <c r="B87" s="8">
        <v>1715751</v>
      </c>
      <c r="C87" s="8" t="s">
        <v>40</v>
      </c>
      <c r="F87" s="35">
        <v>1403.78</v>
      </c>
    </row>
    <row r="88" spans="2:9">
      <c r="B88" s="8">
        <v>1715773</v>
      </c>
      <c r="C88" s="8" t="s">
        <v>283</v>
      </c>
      <c r="E88" s="35">
        <v>1500</v>
      </c>
      <c r="F88" s="35">
        <v>6280.56</v>
      </c>
      <c r="G88" s="89">
        <v>5000</v>
      </c>
    </row>
    <row r="89" spans="2:9">
      <c r="B89" s="8">
        <v>1715773</v>
      </c>
      <c r="C89" s="8" t="s">
        <v>284</v>
      </c>
      <c r="F89" s="35">
        <v>1287.45</v>
      </c>
      <c r="G89" s="89">
        <v>1750</v>
      </c>
    </row>
    <row r="90" spans="2:9">
      <c r="B90" s="8">
        <v>1715714</v>
      </c>
      <c r="C90" s="8" t="s">
        <v>305</v>
      </c>
      <c r="E90" s="35">
        <v>10000</v>
      </c>
      <c r="F90" s="35">
        <v>11745.3</v>
      </c>
    </row>
    <row r="91" spans="2:9">
      <c r="B91" s="8">
        <v>1715709</v>
      </c>
      <c r="C91" s="8" t="s">
        <v>59</v>
      </c>
      <c r="F91" s="35">
        <v>175</v>
      </c>
      <c r="G91" s="89">
        <v>500</v>
      </c>
    </row>
    <row r="92" spans="2:9">
      <c r="B92" s="8">
        <v>1715767</v>
      </c>
      <c r="C92" s="8" t="s">
        <v>60</v>
      </c>
      <c r="E92" s="35">
        <v>1000</v>
      </c>
      <c r="F92" s="35">
        <v>998.17</v>
      </c>
      <c r="G92" s="89">
        <v>750</v>
      </c>
      <c r="I92" s="8" t="s">
        <v>62</v>
      </c>
    </row>
    <row r="93" spans="2:9">
      <c r="B93" s="8">
        <v>1715772</v>
      </c>
      <c r="C93" s="8" t="s">
        <v>61</v>
      </c>
      <c r="E93" s="35">
        <v>45</v>
      </c>
      <c r="F93" s="35">
        <v>45.83</v>
      </c>
      <c r="G93" s="89">
        <v>100</v>
      </c>
    </row>
    <row r="94" spans="2:9">
      <c r="E94" s="114">
        <f>SUM(E81:E93)</f>
        <v>23195</v>
      </c>
      <c r="F94" s="114">
        <f>SUM(F81:F93)</f>
        <v>56968.31</v>
      </c>
      <c r="G94" s="113">
        <f>SUM(G81:G93)</f>
        <v>20540</v>
      </c>
      <c r="I94" s="8" t="s">
        <v>275</v>
      </c>
    </row>
    <row r="96" spans="2:9">
      <c r="B96" s="7" t="s">
        <v>64</v>
      </c>
      <c r="F96" s="35">
        <v>14096</v>
      </c>
      <c r="G96" s="89">
        <v>10000</v>
      </c>
      <c r="I96" s="8" t="s">
        <v>246</v>
      </c>
    </row>
    <row r="98" spans="1:9">
      <c r="B98" s="7" t="s">
        <v>247</v>
      </c>
    </row>
    <row r="99" spans="1:9">
      <c r="C99" s="8" t="s">
        <v>250</v>
      </c>
      <c r="F99" s="35">
        <v>21655</v>
      </c>
      <c r="G99" s="100">
        <v>21750</v>
      </c>
      <c r="I99" s="8" t="s">
        <v>276</v>
      </c>
    </row>
    <row r="100" spans="1:9">
      <c r="C100" s="8" t="s">
        <v>245</v>
      </c>
      <c r="I100" s="8" t="s">
        <v>362</v>
      </c>
    </row>
    <row r="102" spans="1:9">
      <c r="B102" s="7" t="s">
        <v>363</v>
      </c>
    </row>
    <row r="103" spans="1:9">
      <c r="B103" s="8">
        <v>1715714</v>
      </c>
      <c r="C103" s="8" t="s">
        <v>65</v>
      </c>
      <c r="E103" s="35">
        <v>10000</v>
      </c>
    </row>
    <row r="108" spans="1:9">
      <c r="A108" s="8" t="s">
        <v>67</v>
      </c>
      <c r="E108" s="114">
        <f>SUM(E50+E59+E72+E78+E94+E96+E99+E103)</f>
        <v>196865</v>
      </c>
      <c r="F108" s="114">
        <f>SUM(F50+F59+F72+F78+F94+F96+F99)</f>
        <v>207591.31</v>
      </c>
      <c r="G108" s="114" t="e">
        <f>SUM(G50+G59+G72+G78+G94+G96+G99+#REF!)</f>
        <v>#REF!</v>
      </c>
    </row>
    <row r="111" spans="1:9">
      <c r="C111" s="8" t="s">
        <v>68</v>
      </c>
    </row>
    <row r="112" spans="1:9">
      <c r="C112" s="8" t="s">
        <v>85</v>
      </c>
      <c r="G112" s="89">
        <v>50000</v>
      </c>
      <c r="I112" s="8" t="s">
        <v>280</v>
      </c>
    </row>
    <row r="114" spans="1:9">
      <c r="A114" s="8" t="s">
        <v>69</v>
      </c>
      <c r="B114" s="8" t="s">
        <v>279</v>
      </c>
      <c r="E114" s="114">
        <f>(E36-E108)-E112</f>
        <v>26185</v>
      </c>
      <c r="F114" s="35">
        <f>(F36-F108)-F112</f>
        <v>59112.06</v>
      </c>
      <c r="G114" s="35" t="e">
        <f>(G36-G108)-G112</f>
        <v>#REF!</v>
      </c>
      <c r="I114" s="8" t="s">
        <v>281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L94"/>
  <sheetViews>
    <sheetView tabSelected="1" topLeftCell="A27" workbookViewId="0">
      <selection activeCell="D45" sqref="D45"/>
    </sheetView>
  </sheetViews>
  <sheetFormatPr baseColWidth="10" defaultRowHeight="15" x14ac:dyDescent="0"/>
  <cols>
    <col min="1" max="1" width="31" bestFit="1" customWidth="1"/>
    <col min="2" max="2" width="12.6640625" style="1" customWidth="1"/>
    <col min="3" max="3" width="11" style="1" bestFit="1" customWidth="1"/>
  </cols>
  <sheetData>
    <row r="1" spans="1:12">
      <c r="A1" t="s">
        <v>282</v>
      </c>
      <c r="B1" s="1" t="s">
        <v>15</v>
      </c>
      <c r="C1" s="1" t="s">
        <v>14</v>
      </c>
    </row>
    <row r="5" spans="1:12">
      <c r="A5" s="20" t="s">
        <v>168</v>
      </c>
      <c r="B5" s="91"/>
    </row>
    <row r="6" spans="1:12">
      <c r="I6" t="s">
        <v>382</v>
      </c>
    </row>
    <row r="7" spans="1:12">
      <c r="A7" t="s">
        <v>170</v>
      </c>
      <c r="B7" s="1">
        <v>33000</v>
      </c>
      <c r="C7" s="35">
        <v>20000</v>
      </c>
      <c r="I7" s="29">
        <v>10000</v>
      </c>
      <c r="J7" t="s">
        <v>389</v>
      </c>
      <c r="L7" t="s">
        <v>390</v>
      </c>
    </row>
    <row r="8" spans="1:12">
      <c r="A8" t="s">
        <v>171</v>
      </c>
      <c r="B8" s="1">
        <v>3300</v>
      </c>
      <c r="C8" s="35">
        <v>2500</v>
      </c>
      <c r="I8" s="117">
        <v>15000</v>
      </c>
      <c r="J8" t="s">
        <v>383</v>
      </c>
      <c r="L8" t="s">
        <v>384</v>
      </c>
    </row>
    <row r="9" spans="1:12">
      <c r="A9" t="s">
        <v>408</v>
      </c>
      <c r="B9" s="1">
        <v>6750</v>
      </c>
      <c r="C9" s="35"/>
      <c r="E9" t="s">
        <v>409</v>
      </c>
      <c r="I9" s="117"/>
    </row>
    <row r="10" spans="1:12">
      <c r="A10" t="s">
        <v>172</v>
      </c>
      <c r="B10" s="111">
        <v>7950</v>
      </c>
      <c r="C10" s="35">
        <v>7500</v>
      </c>
      <c r="I10" s="117">
        <v>5000</v>
      </c>
      <c r="J10" t="s">
        <v>385</v>
      </c>
      <c r="L10" t="s">
        <v>386</v>
      </c>
    </row>
    <row r="11" spans="1:12">
      <c r="A11" t="s">
        <v>173</v>
      </c>
      <c r="I11">
        <v>2500</v>
      </c>
      <c r="J11" t="s">
        <v>387</v>
      </c>
      <c r="L11" t="s">
        <v>388</v>
      </c>
    </row>
    <row r="12" spans="1:12">
      <c r="A12" t="s">
        <v>174</v>
      </c>
      <c r="I12">
        <v>500</v>
      </c>
      <c r="J12" t="s">
        <v>391</v>
      </c>
      <c r="L12" t="s">
        <v>392</v>
      </c>
    </row>
    <row r="13" spans="1:12">
      <c r="A13" s="20" t="s">
        <v>73</v>
      </c>
      <c r="B13" s="2">
        <f>SUM(B7:B12)</f>
        <v>51000</v>
      </c>
      <c r="C13" s="2">
        <f>SUM(C7:C12)</f>
        <v>30000</v>
      </c>
      <c r="I13" s="29">
        <f>SUM(I7:I12)</f>
        <v>33000</v>
      </c>
      <c r="J13" t="s">
        <v>393</v>
      </c>
    </row>
    <row r="15" spans="1:12">
      <c r="A15" s="20" t="s">
        <v>175</v>
      </c>
      <c r="B15" s="91"/>
    </row>
    <row r="16" spans="1:12">
      <c r="A16" s="20"/>
      <c r="B16" s="91"/>
    </row>
    <row r="17" spans="1:10">
      <c r="A17" s="21" t="s">
        <v>292</v>
      </c>
      <c r="B17" s="93">
        <f>0.07*B13</f>
        <v>3570.0000000000005</v>
      </c>
      <c r="C17" s="1">
        <f>0.07*C13</f>
        <v>2100</v>
      </c>
      <c r="E17" t="s">
        <v>415</v>
      </c>
    </row>
    <row r="18" spans="1:10">
      <c r="A18" s="20"/>
      <c r="B18" s="91"/>
    </row>
    <row r="19" spans="1:10">
      <c r="A19" s="21" t="s">
        <v>27</v>
      </c>
      <c r="B19" s="92"/>
    </row>
    <row r="20" spans="1:10">
      <c r="A20" s="90" t="s">
        <v>375</v>
      </c>
      <c r="B20" s="93">
        <v>0</v>
      </c>
      <c r="C20" s="1">
        <v>0</v>
      </c>
      <c r="E20" t="s">
        <v>414</v>
      </c>
    </row>
    <row r="21" spans="1:10">
      <c r="A21" s="90" t="s">
        <v>376</v>
      </c>
      <c r="B21" s="93">
        <v>15000</v>
      </c>
      <c r="C21" s="1">
        <v>0</v>
      </c>
      <c r="E21" t="s">
        <v>381</v>
      </c>
    </row>
    <row r="22" spans="1:10">
      <c r="A22" s="21" t="s">
        <v>177</v>
      </c>
      <c r="B22" s="2">
        <f>SUM(B20:B21)</f>
        <v>15000</v>
      </c>
      <c r="C22" s="2">
        <f>SUM(C20:C21)</f>
        <v>0</v>
      </c>
    </row>
    <row r="24" spans="1:10">
      <c r="A24" s="21" t="s">
        <v>176</v>
      </c>
      <c r="B24" s="92"/>
      <c r="I24" t="s">
        <v>395</v>
      </c>
    </row>
    <row r="25" spans="1:10">
      <c r="A25" s="90" t="s">
        <v>377</v>
      </c>
      <c r="B25" s="93">
        <v>500</v>
      </c>
      <c r="C25" s="1">
        <v>500</v>
      </c>
      <c r="E25" t="s">
        <v>394</v>
      </c>
      <c r="I25">
        <v>1158.75</v>
      </c>
      <c r="J25" t="s">
        <v>398</v>
      </c>
    </row>
    <row r="26" spans="1:10">
      <c r="A26" s="90" t="s">
        <v>401</v>
      </c>
      <c r="B26" s="93">
        <v>0</v>
      </c>
      <c r="C26" s="1">
        <v>0</v>
      </c>
      <c r="E26" t="s">
        <v>397</v>
      </c>
      <c r="I26">
        <v>300</v>
      </c>
      <c r="J26" t="s">
        <v>399</v>
      </c>
    </row>
    <row r="27" spans="1:10">
      <c r="A27" s="90" t="s">
        <v>378</v>
      </c>
      <c r="B27" s="93">
        <v>1650</v>
      </c>
      <c r="C27" s="1">
        <v>1650</v>
      </c>
      <c r="I27">
        <f>SUM(I25:I26)</f>
        <v>1458.75</v>
      </c>
    </row>
    <row r="28" spans="1:10">
      <c r="A28" s="21" t="s">
        <v>177</v>
      </c>
      <c r="B28" s="2">
        <f>SUM(B25:B27)</f>
        <v>2150</v>
      </c>
      <c r="C28" s="2">
        <f>SUM(C25:C27)</f>
        <v>2150</v>
      </c>
    </row>
    <row r="30" spans="1:10">
      <c r="A30" s="21" t="s">
        <v>178</v>
      </c>
      <c r="B30" s="92"/>
    </row>
    <row r="31" spans="1:10">
      <c r="A31" s="90" t="s">
        <v>413</v>
      </c>
      <c r="B31" s="93">
        <v>958.75</v>
      </c>
      <c r="C31" s="1">
        <v>0</v>
      </c>
      <c r="E31" t="s">
        <v>379</v>
      </c>
    </row>
    <row r="32" spans="1:10">
      <c r="A32" t="s">
        <v>179</v>
      </c>
      <c r="B32" s="35">
        <v>6494.4</v>
      </c>
      <c r="C32" s="1">
        <v>10000</v>
      </c>
    </row>
    <row r="33" spans="1:5">
      <c r="A33" t="s">
        <v>406</v>
      </c>
      <c r="B33" s="35">
        <v>3195.79</v>
      </c>
      <c r="E33" t="s">
        <v>407</v>
      </c>
    </row>
    <row r="34" spans="1:5">
      <c r="A34" t="s">
        <v>402</v>
      </c>
      <c r="B34" s="1">
        <v>650</v>
      </c>
      <c r="C34" s="1">
        <v>500</v>
      </c>
    </row>
    <row r="35" spans="1:5">
      <c r="A35" t="s">
        <v>180</v>
      </c>
      <c r="B35" s="1">
        <v>7143.84</v>
      </c>
    </row>
    <row r="36" spans="1:5">
      <c r="A36" t="s">
        <v>403</v>
      </c>
      <c r="B36" s="1">
        <v>4422.29</v>
      </c>
      <c r="E36" t="s">
        <v>404</v>
      </c>
    </row>
    <row r="37" spans="1:5">
      <c r="A37" t="s">
        <v>181</v>
      </c>
      <c r="B37" s="1">
        <v>1212.97</v>
      </c>
    </row>
    <row r="38" spans="1:5" s="3" customFormat="1">
      <c r="A38" s="21" t="s">
        <v>177</v>
      </c>
      <c r="B38" s="2">
        <f>SUM(B31:B37)</f>
        <v>24078.04</v>
      </c>
      <c r="C38" s="2">
        <f>SUM(C31:C37)</f>
        <v>10500</v>
      </c>
      <c r="E38" s="2"/>
    </row>
    <row r="39" spans="1:5" s="3" customFormat="1">
      <c r="A39" s="21"/>
      <c r="B39" s="2"/>
      <c r="C39" s="2"/>
      <c r="E39" s="2"/>
    </row>
    <row r="40" spans="1:5" s="3" customFormat="1">
      <c r="A40" s="21" t="s">
        <v>306</v>
      </c>
      <c r="B40" s="2"/>
      <c r="C40" s="2"/>
      <c r="E40" s="36"/>
    </row>
    <row r="41" spans="1:5" s="3" customFormat="1">
      <c r="A41" s="90" t="s">
        <v>307</v>
      </c>
      <c r="B41" s="36">
        <v>0</v>
      </c>
      <c r="C41" s="2"/>
      <c r="E41" s="36"/>
    </row>
    <row r="42" spans="1:5" s="3" customFormat="1">
      <c r="A42" s="90" t="s">
        <v>308</v>
      </c>
      <c r="B42" s="36">
        <v>788.21</v>
      </c>
      <c r="C42" s="2"/>
      <c r="E42" s="36" t="s">
        <v>405</v>
      </c>
    </row>
    <row r="43" spans="1:5" s="3" customFormat="1">
      <c r="A43" s="90" t="s">
        <v>309</v>
      </c>
      <c r="B43" s="36">
        <v>0</v>
      </c>
      <c r="C43" s="2"/>
      <c r="E43" s="2"/>
    </row>
    <row r="44" spans="1:5" s="3" customFormat="1">
      <c r="A44" s="21" t="s">
        <v>177</v>
      </c>
      <c r="B44" s="2">
        <f>SUM(B41:B43)</f>
        <v>788.21</v>
      </c>
      <c r="C44" s="2">
        <v>2000</v>
      </c>
      <c r="E44" s="2"/>
    </row>
    <row r="45" spans="1:5">
      <c r="A45" s="21"/>
      <c r="B45" s="92"/>
    </row>
    <row r="46" spans="1:5">
      <c r="A46" s="21" t="s">
        <v>182</v>
      </c>
      <c r="B46" s="92"/>
    </row>
    <row r="47" spans="1:5">
      <c r="A47" t="s">
        <v>183</v>
      </c>
      <c r="B47" s="88">
        <v>3140.82</v>
      </c>
      <c r="C47" s="35">
        <v>1500</v>
      </c>
      <c r="E47" t="s">
        <v>411</v>
      </c>
    </row>
    <row r="48" spans="1:5">
      <c r="A48" s="90" t="s">
        <v>285</v>
      </c>
      <c r="B48" s="93">
        <v>19419</v>
      </c>
      <c r="C48" s="35">
        <v>20000</v>
      </c>
      <c r="E48" t="s">
        <v>410</v>
      </c>
    </row>
    <row r="49" spans="1:5">
      <c r="A49" s="90" t="s">
        <v>400</v>
      </c>
      <c r="B49" s="93">
        <v>3074.4</v>
      </c>
      <c r="C49" s="111">
        <v>0</v>
      </c>
    </row>
    <row r="50" spans="1:5">
      <c r="A50" t="s">
        <v>184</v>
      </c>
      <c r="B50" s="1">
        <v>1502.4</v>
      </c>
      <c r="C50" s="1">
        <v>1000</v>
      </c>
      <c r="E50" t="s">
        <v>412</v>
      </c>
    </row>
    <row r="51" spans="1:5">
      <c r="A51" t="s">
        <v>286</v>
      </c>
      <c r="B51" s="1">
        <v>1047.8399999999999</v>
      </c>
      <c r="C51" s="1">
        <v>1000</v>
      </c>
      <c r="E51" t="s">
        <v>396</v>
      </c>
    </row>
    <row r="52" spans="1:5">
      <c r="A52" s="21" t="s">
        <v>177</v>
      </c>
      <c r="B52" s="2">
        <f>SUM(B47:B51)</f>
        <v>28184.460000000003</v>
      </c>
      <c r="C52" s="2">
        <f>SUM(C47:C51)</f>
        <v>23500</v>
      </c>
    </row>
    <row r="54" spans="1:5">
      <c r="A54" s="21" t="s">
        <v>185</v>
      </c>
      <c r="B54" s="92"/>
    </row>
    <row r="55" spans="1:5">
      <c r="A55" s="22" t="s">
        <v>186</v>
      </c>
      <c r="B55" s="36">
        <v>0</v>
      </c>
      <c r="C55" s="1">
        <v>500</v>
      </c>
      <c r="E55" t="s">
        <v>380</v>
      </c>
    </row>
    <row r="56" spans="1:5">
      <c r="A56" t="s">
        <v>187</v>
      </c>
      <c r="B56" s="1">
        <v>596.69000000000005</v>
      </c>
      <c r="C56" s="1">
        <v>400</v>
      </c>
    </row>
    <row r="57" spans="1:5">
      <c r="A57" t="s">
        <v>287</v>
      </c>
      <c r="B57" s="1">
        <v>662</v>
      </c>
      <c r="C57" s="1">
        <v>600</v>
      </c>
    </row>
    <row r="58" spans="1:5">
      <c r="A58" t="s">
        <v>188</v>
      </c>
      <c r="B58" s="1">
        <v>0</v>
      </c>
      <c r="C58" s="1">
        <v>45</v>
      </c>
    </row>
    <row r="59" spans="1:5">
      <c r="A59" s="21" t="s">
        <v>177</v>
      </c>
      <c r="B59" s="2">
        <f>SUM(B55:B58)</f>
        <v>1258.69</v>
      </c>
      <c r="C59" s="2">
        <f>SUM(C55:C58)</f>
        <v>1545</v>
      </c>
    </row>
    <row r="60" spans="1:5">
      <c r="A60" s="21"/>
      <c r="B60" s="92"/>
      <c r="C60" s="2"/>
    </row>
    <row r="62" spans="1:5">
      <c r="A62" s="20" t="s">
        <v>189</v>
      </c>
      <c r="B62" s="2">
        <f>SUM(B22+B44+B17+B28+B38+B52+B59)</f>
        <v>75029.400000000009</v>
      </c>
      <c r="C62" s="2">
        <f>SUM(C22+C28+C38+C44+C17+C52+C59)</f>
        <v>41795</v>
      </c>
    </row>
    <row r="64" spans="1:5">
      <c r="A64" s="22" t="s">
        <v>83</v>
      </c>
      <c r="B64" s="1">
        <f>B13-B62</f>
        <v>-24029.400000000009</v>
      </c>
      <c r="C64" s="1">
        <f>C13-C62</f>
        <v>-11795</v>
      </c>
    </row>
    <row r="67" spans="1:3">
      <c r="A67" s="18"/>
      <c r="B67" s="88"/>
    </row>
    <row r="68" spans="1:3">
      <c r="A68" s="18"/>
      <c r="B68" s="88"/>
    </row>
    <row r="69" spans="1:3">
      <c r="A69" s="18"/>
      <c r="B69" s="88"/>
      <c r="C69"/>
    </row>
    <row r="70" spans="1:3">
      <c r="C70"/>
    </row>
    <row r="71" spans="1:3">
      <c r="C71"/>
    </row>
    <row r="72" spans="1:3">
      <c r="B72"/>
      <c r="C72"/>
    </row>
    <row r="73" spans="1:3">
      <c r="B73"/>
      <c r="C73"/>
    </row>
    <row r="74" spans="1:3">
      <c r="B74"/>
      <c r="C74"/>
    </row>
    <row r="75" spans="1:3">
      <c r="B75"/>
      <c r="C75"/>
    </row>
    <row r="76" spans="1:3">
      <c r="B76"/>
      <c r="C76"/>
    </row>
    <row r="77" spans="1:3">
      <c r="B77"/>
      <c r="C77"/>
    </row>
    <row r="78" spans="1:3">
      <c r="B78"/>
      <c r="C78"/>
    </row>
    <row r="79" spans="1:3">
      <c r="B79"/>
      <c r="C79"/>
    </row>
    <row r="80" spans="1:3">
      <c r="B80"/>
      <c r="C80"/>
    </row>
    <row r="81" spans="2:3">
      <c r="B81"/>
      <c r="C81"/>
    </row>
    <row r="82" spans="2:3">
      <c r="B82"/>
      <c r="C82"/>
    </row>
    <row r="83" spans="2:3">
      <c r="B83"/>
      <c r="C83"/>
    </row>
    <row r="84" spans="2:3">
      <c r="B84"/>
      <c r="C84"/>
    </row>
    <row r="85" spans="2:3">
      <c r="B85"/>
      <c r="C85"/>
    </row>
    <row r="86" spans="2:3">
      <c r="B86"/>
      <c r="C86"/>
    </row>
    <row r="87" spans="2:3">
      <c r="B87"/>
      <c r="C87"/>
    </row>
    <row r="88" spans="2:3">
      <c r="B88"/>
      <c r="C88"/>
    </row>
    <row r="89" spans="2:3">
      <c r="B89"/>
      <c r="C89"/>
    </row>
    <row r="90" spans="2:3">
      <c r="B90"/>
      <c r="C90"/>
    </row>
    <row r="91" spans="2:3">
      <c r="B91"/>
      <c r="C91"/>
    </row>
    <row r="92" spans="2:3">
      <c r="B92"/>
      <c r="C92"/>
    </row>
    <row r="93" spans="2:3">
      <c r="B93"/>
      <c r="C93"/>
    </row>
    <row r="94" spans="2:3">
      <c r="B94"/>
      <c r="C94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9"/>
  <sheetViews>
    <sheetView topLeftCell="A11" workbookViewId="0">
      <selection activeCell="E28" sqref="E28"/>
    </sheetView>
  </sheetViews>
  <sheetFormatPr baseColWidth="10" defaultColWidth="11" defaultRowHeight="15" x14ac:dyDescent="0"/>
  <cols>
    <col min="3" max="3" width="23" bestFit="1" customWidth="1"/>
    <col min="4" max="4" width="27.5" customWidth="1"/>
    <col min="5" max="5" width="27.33203125" customWidth="1"/>
    <col min="6" max="6" width="3.5" style="107" customWidth="1"/>
    <col min="7" max="7" width="12.1640625" bestFit="1" customWidth="1"/>
    <col min="8" max="8" width="13.1640625" customWidth="1"/>
    <col min="9" max="9" width="3.5" style="87" customWidth="1"/>
    <col min="10" max="10" width="11.6640625" style="4" bestFit="1" customWidth="1"/>
    <col min="11" max="11" width="13.5" style="4" bestFit="1" customWidth="1"/>
    <col min="12" max="12" width="3.83203125" style="87" customWidth="1"/>
  </cols>
  <sheetData>
    <row r="2" spans="1:11">
      <c r="A2" s="3" t="s">
        <v>10</v>
      </c>
      <c r="D2" t="s">
        <v>374</v>
      </c>
      <c r="E2" t="s">
        <v>373</v>
      </c>
      <c r="G2" t="s">
        <v>321</v>
      </c>
      <c r="H2" t="s">
        <v>277</v>
      </c>
      <c r="J2" s="26" t="s">
        <v>227</v>
      </c>
      <c r="K2" s="26" t="s">
        <v>223</v>
      </c>
    </row>
    <row r="4" spans="1:11">
      <c r="A4" s="3" t="s">
        <v>11</v>
      </c>
      <c r="B4" t="s">
        <v>0</v>
      </c>
      <c r="H4">
        <v>21750</v>
      </c>
      <c r="K4" s="4">
        <v>685</v>
      </c>
    </row>
    <row r="6" spans="1:11">
      <c r="B6" t="s">
        <v>8</v>
      </c>
    </row>
    <row r="7" spans="1:11">
      <c r="C7" t="s">
        <v>5</v>
      </c>
      <c r="D7" s="29">
        <v>25000</v>
      </c>
      <c r="E7">
        <v>25000</v>
      </c>
      <c r="H7" s="29"/>
      <c r="J7" s="4">
        <v>25000</v>
      </c>
      <c r="K7" s="4">
        <v>30000</v>
      </c>
    </row>
    <row r="8" spans="1:11">
      <c r="C8" t="s">
        <v>66</v>
      </c>
      <c r="K8" s="4">
        <v>38000</v>
      </c>
    </row>
    <row r="9" spans="1:11">
      <c r="C9" t="s">
        <v>177</v>
      </c>
      <c r="K9" s="38">
        <f>SUBTOTAL(9,K7:K8)</f>
        <v>68000</v>
      </c>
    </row>
    <row r="10" spans="1:11">
      <c r="K10" s="30"/>
    </row>
    <row r="11" spans="1:11">
      <c r="B11" t="s">
        <v>231</v>
      </c>
    </row>
    <row r="12" spans="1:11">
      <c r="B12">
        <v>1714105</v>
      </c>
      <c r="C12" t="s">
        <v>239</v>
      </c>
      <c r="K12" s="4">
        <v>3500</v>
      </c>
    </row>
    <row r="13" spans="1:11">
      <c r="B13">
        <v>1714107</v>
      </c>
      <c r="C13" t="s">
        <v>238</v>
      </c>
      <c r="K13" s="4">
        <v>3000</v>
      </c>
    </row>
    <row r="14" spans="1:11">
      <c r="C14" t="s">
        <v>177</v>
      </c>
      <c r="K14" s="38">
        <f>SUBTOTAL(9,K12:K13)</f>
        <v>6500</v>
      </c>
    </row>
    <row r="16" spans="1:11">
      <c r="B16" t="s">
        <v>232</v>
      </c>
      <c r="C16" t="s">
        <v>233</v>
      </c>
    </row>
    <row r="17" spans="1:12">
      <c r="C17" t="s">
        <v>234</v>
      </c>
    </row>
    <row r="18" spans="1:12" s="3" customFormat="1">
      <c r="A18" s="3" t="s">
        <v>22</v>
      </c>
      <c r="F18" s="115"/>
      <c r="G18" s="3">
        <v>21750</v>
      </c>
      <c r="H18" s="3">
        <f>SUM(H4:H17)</f>
        <v>21750</v>
      </c>
      <c r="I18" s="95"/>
      <c r="J18" s="31">
        <v>25000</v>
      </c>
      <c r="K18" s="31">
        <f>SUM(K9 +K14)</f>
        <v>74500</v>
      </c>
      <c r="L18" s="95"/>
    </row>
    <row r="21" spans="1:12">
      <c r="A21" s="3" t="s">
        <v>23</v>
      </c>
    </row>
    <row r="22" spans="1:12">
      <c r="A22" s="3"/>
      <c r="B22" s="3" t="s">
        <v>292</v>
      </c>
    </row>
    <row r="23" spans="1:12">
      <c r="A23" s="3"/>
      <c r="C23" t="s">
        <v>291</v>
      </c>
      <c r="E23">
        <v>1750</v>
      </c>
      <c r="J23" s="4">
        <v>1750</v>
      </c>
    </row>
    <row r="24" spans="1:12">
      <c r="A24" s="3"/>
    </row>
    <row r="25" spans="1:12">
      <c r="B25" s="3" t="s">
        <v>235</v>
      </c>
    </row>
    <row r="26" spans="1:12">
      <c r="B26">
        <v>1715702</v>
      </c>
      <c r="C26" t="s">
        <v>28</v>
      </c>
      <c r="E26">
        <v>7500</v>
      </c>
      <c r="G26">
        <v>8000</v>
      </c>
      <c r="H26" s="29">
        <v>8000</v>
      </c>
      <c r="K26" s="4">
        <v>8000</v>
      </c>
    </row>
    <row r="27" spans="1:12">
      <c r="B27">
        <v>1715702</v>
      </c>
      <c r="C27" t="s">
        <v>28</v>
      </c>
      <c r="G27">
        <v>0</v>
      </c>
      <c r="K27" s="4">
        <v>5000</v>
      </c>
    </row>
    <row r="28" spans="1:12">
      <c r="B28">
        <v>1715750</v>
      </c>
      <c r="C28" t="s">
        <v>228</v>
      </c>
      <c r="G28">
        <v>0</v>
      </c>
      <c r="K28" s="4">
        <v>8000</v>
      </c>
    </row>
    <row r="29" spans="1:12">
      <c r="B29">
        <v>1715720</v>
      </c>
      <c r="C29" t="s">
        <v>240</v>
      </c>
      <c r="G29">
        <v>0</v>
      </c>
      <c r="K29" s="4">
        <v>6000</v>
      </c>
    </row>
    <row r="30" spans="1:12">
      <c r="B30">
        <v>1715766</v>
      </c>
      <c r="C30" t="s">
        <v>322</v>
      </c>
      <c r="G30">
        <v>0</v>
      </c>
      <c r="K30" s="4">
        <v>420</v>
      </c>
    </row>
    <row r="31" spans="1:12">
      <c r="B31">
        <v>1715767</v>
      </c>
      <c r="C31" t="s">
        <v>60</v>
      </c>
      <c r="G31">
        <v>0</v>
      </c>
      <c r="K31" s="4">
        <v>400</v>
      </c>
    </row>
    <row r="32" spans="1:12">
      <c r="B32">
        <v>1715773</v>
      </c>
      <c r="C32" t="s">
        <v>237</v>
      </c>
      <c r="E32">
        <v>500</v>
      </c>
      <c r="G32">
        <v>0</v>
      </c>
      <c r="K32" s="4">
        <v>2800</v>
      </c>
    </row>
    <row r="33" spans="1:12">
      <c r="B33">
        <v>1715773</v>
      </c>
      <c r="C33" t="s">
        <v>242</v>
      </c>
      <c r="E33" s="29">
        <v>3000</v>
      </c>
      <c r="G33">
        <v>3744</v>
      </c>
      <c r="K33" s="4">
        <v>8400</v>
      </c>
    </row>
    <row r="34" spans="1:12">
      <c r="B34">
        <v>1715774</v>
      </c>
      <c r="C34" t="s">
        <v>243</v>
      </c>
      <c r="G34">
        <v>0</v>
      </c>
      <c r="K34" s="4">
        <v>1800</v>
      </c>
    </row>
    <row r="35" spans="1:12">
      <c r="B35">
        <v>1715714</v>
      </c>
      <c r="C35" t="s">
        <v>224</v>
      </c>
      <c r="E35" s="29">
        <v>12000</v>
      </c>
      <c r="G35" s="29">
        <v>10006</v>
      </c>
      <c r="H35" s="29">
        <v>13000</v>
      </c>
      <c r="J35" s="4">
        <v>1500</v>
      </c>
      <c r="K35" s="37">
        <v>10000</v>
      </c>
    </row>
    <row r="36" spans="1:12">
      <c r="B36">
        <v>1715779</v>
      </c>
      <c r="C36" t="s">
        <v>241</v>
      </c>
      <c r="E36">
        <v>0</v>
      </c>
      <c r="G36">
        <v>0</v>
      </c>
      <c r="K36" s="4">
        <v>3200</v>
      </c>
    </row>
    <row r="37" spans="1:12">
      <c r="B37" t="s">
        <v>81</v>
      </c>
      <c r="E37">
        <f>SUM(E23:E36)</f>
        <v>24750</v>
      </c>
      <c r="G37">
        <f>SUM(G25:G36)</f>
        <v>21750</v>
      </c>
      <c r="H37" s="29">
        <f>SUM(H26:H36)</f>
        <v>21000</v>
      </c>
      <c r="J37" s="4">
        <f>SUM(J26:J36)</f>
        <v>1500</v>
      </c>
      <c r="K37" s="38">
        <f>SUBTOTAL(9,K26:K36)</f>
        <v>54020</v>
      </c>
    </row>
    <row r="40" spans="1:12" s="3" customFormat="1">
      <c r="B40" s="3" t="s">
        <v>248</v>
      </c>
      <c r="F40" s="115"/>
      <c r="I40" s="95"/>
      <c r="J40" s="31"/>
      <c r="K40" s="32"/>
      <c r="L40" s="95"/>
    </row>
    <row r="41" spans="1:12">
      <c r="B41" s="3"/>
    </row>
    <row r="42" spans="1:12">
      <c r="B42">
        <v>1715702</v>
      </c>
      <c r="C42" t="s">
        <v>28</v>
      </c>
      <c r="K42" s="37">
        <v>10000</v>
      </c>
    </row>
    <row r="43" spans="1:12">
      <c r="B43">
        <v>1715711</v>
      </c>
      <c r="C43" t="s">
        <v>226</v>
      </c>
      <c r="K43" s="37">
        <v>2500</v>
      </c>
    </row>
    <row r="44" spans="1:12">
      <c r="B44">
        <v>1715766</v>
      </c>
      <c r="C44" t="s">
        <v>236</v>
      </c>
      <c r="K44" s="37">
        <v>215</v>
      </c>
    </row>
    <row r="45" spans="1:12">
      <c r="B45">
        <v>1715714</v>
      </c>
      <c r="C45" t="s">
        <v>225</v>
      </c>
      <c r="K45" s="4">
        <v>0</v>
      </c>
    </row>
    <row r="46" spans="1:12">
      <c r="B46" t="s">
        <v>81</v>
      </c>
      <c r="J46" s="4">
        <f>SUM(J42:J45)</f>
        <v>0</v>
      </c>
      <c r="K46" s="37">
        <f>SUBTOTAL(9,K42:K45)</f>
        <v>12715</v>
      </c>
    </row>
    <row r="48" spans="1:12" s="3" customFormat="1">
      <c r="A48" s="3" t="s">
        <v>67</v>
      </c>
      <c r="F48" s="115"/>
      <c r="G48" s="99">
        <f>SUM(G23+G37)</f>
        <v>21750</v>
      </c>
      <c r="H48" s="99">
        <f>SUM(H23+H37)</f>
        <v>21000</v>
      </c>
      <c r="I48" s="95"/>
      <c r="J48" s="31">
        <f>SUM(J23+J37+J46)</f>
        <v>3250</v>
      </c>
      <c r="K48" s="31">
        <f>SUM(K37+K46)</f>
        <v>66735</v>
      </c>
      <c r="L48" s="95"/>
    </row>
    <row r="50" spans="1:12">
      <c r="E50">
        <v>250</v>
      </c>
    </row>
    <row r="51" spans="1:12">
      <c r="C51" t="s">
        <v>68</v>
      </c>
      <c r="H51">
        <v>750</v>
      </c>
      <c r="J51" s="4">
        <f>J18-J48</f>
        <v>21750</v>
      </c>
      <c r="K51" s="4">
        <f>K18-K48</f>
        <v>7765</v>
      </c>
    </row>
    <row r="52" spans="1:12">
      <c r="C52" t="s">
        <v>85</v>
      </c>
      <c r="G52">
        <v>0</v>
      </c>
    </row>
    <row r="54" spans="1:12">
      <c r="A54" t="s">
        <v>69</v>
      </c>
      <c r="G54" s="29">
        <f>G18-(G48+G52)</f>
        <v>0</v>
      </c>
      <c r="H54" s="29">
        <f>H18-(H48+H51)</f>
        <v>0</v>
      </c>
      <c r="J54" s="4">
        <v>0</v>
      </c>
      <c r="K54" s="4">
        <f>K18-(K48+K51)</f>
        <v>0</v>
      </c>
    </row>
    <row r="60" spans="1:12" s="27" customFormat="1">
      <c r="F60" s="107"/>
      <c r="I60" s="87"/>
      <c r="J60" s="28"/>
      <c r="K60" s="28"/>
      <c r="L60" s="87"/>
    </row>
    <row r="62" spans="1:12">
      <c r="C62" t="s">
        <v>339</v>
      </c>
      <c r="G62" t="s">
        <v>347</v>
      </c>
      <c r="H62" t="s">
        <v>341</v>
      </c>
    </row>
    <row r="63" spans="1:12">
      <c r="F63" s="107" t="s">
        <v>323</v>
      </c>
      <c r="G63">
        <v>2500</v>
      </c>
      <c r="H63" s="4">
        <v>2500</v>
      </c>
      <c r="I63" s="96"/>
      <c r="J63"/>
    </row>
    <row r="64" spans="1:12">
      <c r="F64" s="107" t="s">
        <v>346</v>
      </c>
      <c r="G64">
        <v>35</v>
      </c>
      <c r="H64" s="4">
        <v>35</v>
      </c>
      <c r="I64" s="96"/>
      <c r="J64"/>
    </row>
    <row r="65" spans="2:11">
      <c r="F65" s="107" t="s">
        <v>324</v>
      </c>
      <c r="G65">
        <v>708.7</v>
      </c>
      <c r="H65" s="4">
        <v>750</v>
      </c>
      <c r="I65" s="96"/>
      <c r="K65" s="29"/>
    </row>
    <row r="66" spans="2:11">
      <c r="F66" s="107" t="s">
        <v>325</v>
      </c>
      <c r="G66" s="8">
        <v>500</v>
      </c>
      <c r="H66" s="4">
        <v>500</v>
      </c>
      <c r="I66" s="96"/>
      <c r="K66" s="29"/>
    </row>
    <row r="67" spans="2:11">
      <c r="H67" s="4"/>
      <c r="I67" s="96"/>
      <c r="K67" s="29"/>
    </row>
    <row r="68" spans="2:11">
      <c r="F68" s="107" t="s">
        <v>177</v>
      </c>
      <c r="G68">
        <f>SUM(G63:G66)</f>
        <v>3743.7</v>
      </c>
      <c r="H68" s="4">
        <f>SUM(H63:H66)</f>
        <v>3785</v>
      </c>
      <c r="I68" s="96"/>
      <c r="K68" s="29"/>
    </row>
    <row r="69" spans="2:11">
      <c r="H69" s="4"/>
      <c r="I69" s="96"/>
      <c r="K69" s="29"/>
    </row>
    <row r="70" spans="2:11">
      <c r="H70" s="4"/>
      <c r="I70" s="96"/>
    </row>
    <row r="71" spans="2:11">
      <c r="B71" t="s">
        <v>326</v>
      </c>
      <c r="C71" s="104" t="s">
        <v>327</v>
      </c>
      <c r="D71" s="104"/>
      <c r="E71" s="104"/>
      <c r="F71" s="116" t="s">
        <v>334</v>
      </c>
      <c r="G71" s="8">
        <v>1720</v>
      </c>
      <c r="H71" s="4">
        <v>1625</v>
      </c>
      <c r="I71" s="96"/>
    </row>
    <row r="72" spans="2:11">
      <c r="C72" s="104" t="s">
        <v>328</v>
      </c>
      <c r="D72" s="104"/>
      <c r="E72" s="104"/>
      <c r="F72" s="116" t="s">
        <v>335</v>
      </c>
      <c r="G72">
        <v>1225</v>
      </c>
      <c r="H72" s="16">
        <v>1225</v>
      </c>
      <c r="I72" s="96"/>
      <c r="J72" s="16"/>
      <c r="K72" s="16"/>
    </row>
    <row r="73" spans="2:11">
      <c r="C73" s="104" t="s">
        <v>329</v>
      </c>
      <c r="D73" s="104"/>
      <c r="E73" s="104"/>
      <c r="F73" s="116" t="s">
        <v>336</v>
      </c>
      <c r="G73">
        <v>450</v>
      </c>
      <c r="H73" s="16">
        <v>450</v>
      </c>
      <c r="I73" s="96"/>
      <c r="J73" s="16"/>
      <c r="K73" s="16"/>
    </row>
    <row r="74" spans="2:11">
      <c r="C74" s="104" t="s">
        <v>340</v>
      </c>
      <c r="D74" s="104"/>
      <c r="E74" s="104"/>
      <c r="F74" s="116" t="s">
        <v>336</v>
      </c>
      <c r="G74">
        <v>320</v>
      </c>
      <c r="H74" s="16">
        <v>320</v>
      </c>
      <c r="I74" s="96"/>
      <c r="J74" s="16"/>
      <c r="K74" s="16"/>
    </row>
    <row r="75" spans="2:11">
      <c r="C75" s="104" t="s">
        <v>330</v>
      </c>
      <c r="D75" s="104"/>
      <c r="E75" s="104"/>
      <c r="F75" s="116" t="s">
        <v>337</v>
      </c>
      <c r="G75">
        <v>1600</v>
      </c>
      <c r="H75" s="16">
        <v>1600</v>
      </c>
      <c r="I75" s="96"/>
      <c r="J75" s="16"/>
      <c r="K75" s="16"/>
    </row>
    <row r="76" spans="2:11">
      <c r="C76" s="104" t="s">
        <v>331</v>
      </c>
      <c r="D76" s="104"/>
      <c r="E76" s="104"/>
      <c r="F76" s="116" t="s">
        <v>338</v>
      </c>
      <c r="G76">
        <v>1090.69</v>
      </c>
      <c r="H76" s="16">
        <v>925</v>
      </c>
      <c r="I76" s="96"/>
      <c r="J76" s="16"/>
      <c r="K76" s="16"/>
    </row>
    <row r="77" spans="2:11">
      <c r="C77" s="104" t="s">
        <v>332</v>
      </c>
      <c r="D77" s="104"/>
      <c r="E77" s="104"/>
      <c r="F77" s="116" t="s">
        <v>338</v>
      </c>
      <c r="G77">
        <v>925</v>
      </c>
      <c r="H77" s="16">
        <v>925</v>
      </c>
      <c r="I77" s="96"/>
      <c r="J77" s="16"/>
      <c r="K77" s="16"/>
    </row>
    <row r="78" spans="2:11">
      <c r="C78" s="104" t="s">
        <v>344</v>
      </c>
      <c r="D78" s="104"/>
      <c r="E78" s="104"/>
      <c r="F78" s="116" t="s">
        <v>345</v>
      </c>
      <c r="G78">
        <v>925</v>
      </c>
      <c r="H78" s="16">
        <v>925</v>
      </c>
      <c r="I78" s="96"/>
      <c r="J78" s="16"/>
      <c r="K78" s="16"/>
    </row>
    <row r="79" spans="2:11">
      <c r="C79" s="104" t="s">
        <v>333</v>
      </c>
      <c r="D79" s="104"/>
      <c r="E79" s="104"/>
      <c r="F79" s="116" t="s">
        <v>343</v>
      </c>
      <c r="G79">
        <v>1225</v>
      </c>
      <c r="H79" s="16">
        <v>1225</v>
      </c>
      <c r="I79" s="96"/>
      <c r="J79" s="16"/>
      <c r="K79" s="16"/>
    </row>
    <row r="80" spans="2:11">
      <c r="C80" s="105" t="s">
        <v>342</v>
      </c>
      <c r="D80" s="105"/>
      <c r="E80" s="105"/>
      <c r="F80" s="116" t="s">
        <v>131</v>
      </c>
      <c r="G80" s="18">
        <v>525</v>
      </c>
      <c r="H80" s="16">
        <v>525</v>
      </c>
      <c r="I80" s="96"/>
      <c r="J80" s="16"/>
      <c r="K80" s="16"/>
    </row>
    <row r="81" spans="3:12">
      <c r="C81" s="18"/>
      <c r="D81" s="18"/>
      <c r="E81" s="18"/>
      <c r="F81" s="116" t="s">
        <v>81</v>
      </c>
      <c r="G81" s="18">
        <f>SUM(G71:G80)</f>
        <v>10005.69</v>
      </c>
      <c r="H81" s="16">
        <f>SUM(H71:H80)</f>
        <v>9745</v>
      </c>
      <c r="I81" s="96"/>
      <c r="J81" s="16"/>
      <c r="K81" s="16"/>
    </row>
    <row r="82" spans="3:12">
      <c r="C82" s="18"/>
      <c r="D82" s="18"/>
      <c r="E82" s="18"/>
      <c r="G82" s="18"/>
      <c r="H82" s="16"/>
      <c r="I82" s="96"/>
      <c r="J82" s="16"/>
      <c r="K82" s="16"/>
    </row>
    <row r="83" spans="3:12">
      <c r="C83" s="18"/>
      <c r="D83" s="18"/>
      <c r="E83" s="18"/>
      <c r="G83" s="18"/>
      <c r="H83" s="39"/>
      <c r="I83" s="98"/>
      <c r="J83" s="16"/>
      <c r="K83" s="16"/>
    </row>
    <row r="84" spans="3:12">
      <c r="C84" s="18"/>
      <c r="D84" s="18"/>
      <c r="E84" s="18"/>
      <c r="G84" s="18"/>
      <c r="H84" s="16"/>
      <c r="I84" s="96"/>
      <c r="J84" s="16"/>
      <c r="K84" s="16"/>
    </row>
    <row r="85" spans="3:12">
      <c r="C85" s="18"/>
      <c r="D85" s="18"/>
      <c r="E85" s="18"/>
      <c r="G85" s="18"/>
      <c r="H85" s="16"/>
      <c r="I85" s="96"/>
      <c r="J85" s="16"/>
      <c r="K85" s="16"/>
    </row>
    <row r="86" spans="3:12">
      <c r="C86" s="18"/>
      <c r="D86" s="18"/>
      <c r="E86" s="18"/>
      <c r="G86" s="18"/>
      <c r="H86" s="16"/>
      <c r="I86" s="96"/>
      <c r="J86" s="16"/>
      <c r="K86" s="16"/>
    </row>
    <row r="87" spans="3:12" s="3" customFormat="1">
      <c r="C87" s="17"/>
      <c r="D87" s="17"/>
      <c r="E87" s="17"/>
      <c r="F87" s="115"/>
      <c r="G87" s="17"/>
      <c r="H87" s="19"/>
      <c r="I87" s="97"/>
      <c r="J87" s="19"/>
      <c r="K87" s="19"/>
      <c r="L87" s="95"/>
    </row>
    <row r="88" spans="3:12">
      <c r="C88" s="18"/>
      <c r="D88" s="18"/>
      <c r="E88" s="18"/>
      <c r="G88" s="18"/>
      <c r="H88" s="16"/>
      <c r="I88" s="96"/>
      <c r="J88" s="16"/>
      <c r="K88" s="16"/>
    </row>
    <row r="89" spans="3:12">
      <c r="C89" s="18"/>
      <c r="D89" s="18"/>
      <c r="E89" s="18"/>
      <c r="G89" s="18"/>
      <c r="H89" s="16"/>
      <c r="I89" s="96"/>
      <c r="J89" s="16"/>
      <c r="K89" s="16"/>
    </row>
    <row r="90" spans="3:12">
      <c r="C90" s="18"/>
      <c r="D90" s="18"/>
      <c r="E90" s="18"/>
      <c r="G90" s="18"/>
      <c r="H90" s="16"/>
      <c r="I90" s="96"/>
      <c r="J90" s="16"/>
      <c r="K90" s="16"/>
    </row>
    <row r="91" spans="3:12">
      <c r="C91" s="18"/>
      <c r="D91" s="18"/>
      <c r="E91" s="18"/>
      <c r="G91" s="18"/>
      <c r="H91" s="16"/>
      <c r="I91" s="96"/>
      <c r="J91" s="16"/>
      <c r="K91" s="16"/>
    </row>
    <row r="92" spans="3:12">
      <c r="C92" s="18"/>
      <c r="D92" s="18"/>
      <c r="E92" s="18"/>
      <c r="G92" s="18"/>
      <c r="H92" s="16"/>
      <c r="I92" s="96"/>
      <c r="J92" s="16"/>
      <c r="K92" s="16"/>
    </row>
    <row r="93" spans="3:12">
      <c r="C93" s="18"/>
      <c r="D93" s="18"/>
      <c r="E93" s="18"/>
      <c r="G93" s="18"/>
      <c r="H93" s="16"/>
      <c r="I93" s="96"/>
      <c r="J93" s="16"/>
      <c r="K93" s="16"/>
    </row>
    <row r="94" spans="3:12">
      <c r="C94" s="18"/>
      <c r="D94" s="18"/>
      <c r="E94" s="18"/>
      <c r="G94" s="18"/>
      <c r="H94" s="16"/>
      <c r="I94" s="96"/>
      <c r="J94" s="16"/>
      <c r="K94" s="16"/>
    </row>
    <row r="95" spans="3:12">
      <c r="C95" s="18"/>
      <c r="D95" s="18"/>
      <c r="E95" s="18"/>
      <c r="G95" s="18"/>
      <c r="H95" s="16"/>
      <c r="I95" s="96"/>
      <c r="J95" s="16"/>
      <c r="K95" s="16"/>
    </row>
    <row r="96" spans="3:12">
      <c r="C96" s="18"/>
      <c r="D96" s="18"/>
      <c r="E96" s="18"/>
      <c r="G96" s="18"/>
      <c r="H96" s="16"/>
      <c r="I96" s="96"/>
      <c r="J96" s="16"/>
      <c r="K96" s="16"/>
    </row>
    <row r="97" spans="3:12" s="3" customFormat="1">
      <c r="C97" s="17"/>
      <c r="D97" s="17"/>
      <c r="E97" s="17"/>
      <c r="F97" s="115"/>
      <c r="G97" s="17"/>
      <c r="H97" s="19"/>
      <c r="I97" s="97"/>
      <c r="J97" s="19"/>
      <c r="K97" s="19"/>
      <c r="L97" s="95"/>
    </row>
    <row r="98" spans="3:12">
      <c r="C98" s="18"/>
      <c r="D98" s="18"/>
      <c r="E98" s="18"/>
      <c r="G98" s="18"/>
      <c r="H98" s="18"/>
      <c r="J98" s="16"/>
      <c r="K98" s="16"/>
    </row>
    <row r="99" spans="3:12">
      <c r="C99" s="18"/>
      <c r="D99" s="18"/>
      <c r="E99" s="18"/>
      <c r="G99" s="18"/>
      <c r="H99" s="18"/>
      <c r="J99" s="16"/>
      <c r="K99" s="1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3:K33"/>
  <sheetViews>
    <sheetView workbookViewId="0">
      <selection activeCell="N36" sqref="N36"/>
    </sheetView>
  </sheetViews>
  <sheetFormatPr baseColWidth="10" defaultColWidth="11" defaultRowHeight="15" x14ac:dyDescent="0"/>
  <cols>
    <col min="3" max="3" width="22.6640625" bestFit="1" customWidth="1"/>
    <col min="4" max="4" width="22.6640625" customWidth="1"/>
    <col min="5" max="5" width="16" style="1" customWidth="1"/>
    <col min="6" max="6" width="2.83203125" style="87" customWidth="1"/>
    <col min="7" max="7" width="11" style="4"/>
    <col min="8" max="8" width="11" style="1"/>
  </cols>
  <sheetData>
    <row r="3" spans="1:11">
      <c r="A3" t="s">
        <v>71</v>
      </c>
    </row>
    <row r="5" spans="1:11">
      <c r="E5" s="1" t="s">
        <v>277</v>
      </c>
      <c r="G5" s="4" t="s">
        <v>227</v>
      </c>
      <c r="H5" s="1" t="s">
        <v>223</v>
      </c>
    </row>
    <row r="6" spans="1:11">
      <c r="A6" t="s">
        <v>0</v>
      </c>
      <c r="E6" s="1">
        <v>6095.63</v>
      </c>
      <c r="G6" s="5">
        <v>69480.22</v>
      </c>
      <c r="H6" s="1">
        <v>69480.22</v>
      </c>
    </row>
    <row r="7" spans="1:11">
      <c r="B7">
        <v>1715701</v>
      </c>
      <c r="C7" t="s">
        <v>75</v>
      </c>
      <c r="G7" s="4">
        <v>-17000</v>
      </c>
      <c r="H7" s="1">
        <v>-17000</v>
      </c>
      <c r="K7" t="s">
        <v>77</v>
      </c>
    </row>
    <row r="8" spans="1:11">
      <c r="A8" s="3" t="s">
        <v>78</v>
      </c>
      <c r="E8" s="2">
        <v>6095.63</v>
      </c>
      <c r="F8" s="95"/>
      <c r="G8" s="4">
        <f>SUM(G6:G7)</f>
        <v>52480.22</v>
      </c>
      <c r="H8" s="2">
        <f>SUM(H6:H7)</f>
        <v>52480.22</v>
      </c>
    </row>
    <row r="10" spans="1:11">
      <c r="A10" s="3" t="s">
        <v>10</v>
      </c>
    </row>
    <row r="12" spans="1:11">
      <c r="B12" t="s">
        <v>72</v>
      </c>
    </row>
    <row r="13" spans="1:11">
      <c r="C13" t="s">
        <v>6</v>
      </c>
      <c r="E13" s="1">
        <v>8000</v>
      </c>
      <c r="H13" s="1">
        <v>8600</v>
      </c>
      <c r="K13" t="s">
        <v>87</v>
      </c>
    </row>
    <row r="14" spans="1:11">
      <c r="C14" t="s">
        <v>7</v>
      </c>
      <c r="G14" s="4">
        <v>2760.38</v>
      </c>
      <c r="H14" s="1">
        <v>2760.38</v>
      </c>
      <c r="K14" t="s">
        <v>79</v>
      </c>
    </row>
    <row r="15" spans="1:11">
      <c r="B15" t="s">
        <v>80</v>
      </c>
      <c r="E15" s="2">
        <v>8000</v>
      </c>
      <c r="F15" s="95"/>
      <c r="G15" s="4">
        <f>SUBTOTAL(9,G13:G14)</f>
        <v>2760.38</v>
      </c>
      <c r="H15" s="1">
        <f>SUBTOTAL(9,H13:H14)</f>
        <v>11360.380000000001</v>
      </c>
    </row>
    <row r="17" spans="1:11">
      <c r="A17" s="3" t="s">
        <v>73</v>
      </c>
      <c r="E17" s="2">
        <f>SUM(E8+E15)</f>
        <v>14095.630000000001</v>
      </c>
      <c r="F17" s="95"/>
      <c r="G17" s="94">
        <f>SUM(G8+G15)</f>
        <v>55240.6</v>
      </c>
      <c r="H17" s="6">
        <f>SUM(H8+H15)</f>
        <v>63840.600000000006</v>
      </c>
    </row>
    <row r="20" spans="1:11">
      <c r="A20" s="3" t="s">
        <v>23</v>
      </c>
    </row>
    <row r="21" spans="1:11">
      <c r="B21">
        <v>1715701</v>
      </c>
      <c r="C21" t="s">
        <v>76</v>
      </c>
      <c r="E21" s="1">
        <v>0</v>
      </c>
      <c r="G21" s="4">
        <v>25000</v>
      </c>
      <c r="H21" s="1">
        <v>25000</v>
      </c>
    </row>
    <row r="22" spans="1:11">
      <c r="B22">
        <v>1715750</v>
      </c>
      <c r="C22" t="s">
        <v>70</v>
      </c>
      <c r="E22" s="1">
        <v>10500</v>
      </c>
      <c r="G22" s="4">
        <v>17937.5</v>
      </c>
      <c r="H22" s="1">
        <v>6250</v>
      </c>
      <c r="K22" t="s">
        <v>349</v>
      </c>
    </row>
    <row r="23" spans="1:11">
      <c r="C23" t="s">
        <v>74</v>
      </c>
      <c r="H23" s="1">
        <v>5250</v>
      </c>
    </row>
    <row r="24" spans="1:11">
      <c r="B24">
        <v>1715714</v>
      </c>
      <c r="C24" t="s">
        <v>65</v>
      </c>
      <c r="E24" s="1">
        <v>3500</v>
      </c>
      <c r="G24" s="4">
        <v>1452.92</v>
      </c>
      <c r="H24" s="1">
        <v>15000</v>
      </c>
    </row>
    <row r="25" spans="1:11">
      <c r="B25">
        <v>1715714</v>
      </c>
      <c r="C25" t="s">
        <v>65</v>
      </c>
      <c r="G25" s="4">
        <v>1647.65</v>
      </c>
      <c r="H25" s="1">
        <v>2760.38</v>
      </c>
      <c r="K25" t="s">
        <v>86</v>
      </c>
    </row>
    <row r="26" spans="1:11">
      <c r="C26" t="s">
        <v>48</v>
      </c>
      <c r="G26" s="4">
        <v>975.83</v>
      </c>
      <c r="H26" s="1">
        <v>1500</v>
      </c>
      <c r="K26" t="s">
        <v>84</v>
      </c>
    </row>
    <row r="27" spans="1:11">
      <c r="C27" t="s">
        <v>81</v>
      </c>
      <c r="E27" s="2">
        <f>SUM(E21:E26)</f>
        <v>14000</v>
      </c>
      <c r="F27" s="95"/>
      <c r="G27" s="36">
        <f>SUBTOTAL(9,G21:G26)</f>
        <v>47013.9</v>
      </c>
      <c r="H27" s="2">
        <f>SUBTOTAL(9,H21:H26)</f>
        <v>55760.38</v>
      </c>
    </row>
    <row r="29" spans="1:11">
      <c r="C29" t="s">
        <v>68</v>
      </c>
      <c r="G29" s="1">
        <v>2964</v>
      </c>
      <c r="H29" s="1">
        <v>8080</v>
      </c>
    </row>
    <row r="31" spans="1:11">
      <c r="A31" t="s">
        <v>82</v>
      </c>
      <c r="E31" s="2">
        <f>E27</f>
        <v>14000</v>
      </c>
      <c r="F31" s="95"/>
      <c r="G31" s="36">
        <f>SUM(G27+G29)</f>
        <v>49977.9</v>
      </c>
      <c r="H31" s="36">
        <f>SUM(H27+H29)</f>
        <v>63840.38</v>
      </c>
    </row>
    <row r="33" spans="1:8">
      <c r="A33" t="s">
        <v>83</v>
      </c>
      <c r="E33" s="2">
        <f>E17-E31</f>
        <v>95.630000000001019</v>
      </c>
      <c r="F33" s="95"/>
      <c r="G33" s="1">
        <f>G17-G31</f>
        <v>5262.6999999999971</v>
      </c>
      <c r="H33" s="1">
        <f>H17-H31</f>
        <v>0.22000000000844011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2:O99"/>
  <sheetViews>
    <sheetView topLeftCell="A26" workbookViewId="0">
      <selection activeCell="D49" sqref="A1:XFD1048576"/>
    </sheetView>
  </sheetViews>
  <sheetFormatPr baseColWidth="10" defaultColWidth="11" defaultRowHeight="15" x14ac:dyDescent="0"/>
  <cols>
    <col min="3" max="3" width="23" bestFit="1" customWidth="1"/>
    <col min="4" max="5" width="23" customWidth="1"/>
    <col min="6" max="6" width="13.1640625" customWidth="1"/>
    <col min="7" max="7" width="3.5" style="87" customWidth="1"/>
    <col min="8" max="8" width="11.6640625" style="4" bestFit="1" customWidth="1"/>
    <col min="9" max="9" width="13.5" style="4" bestFit="1" customWidth="1"/>
    <col min="10" max="10" width="3.83203125" style="87" customWidth="1"/>
    <col min="11" max="11" width="12.83203125" style="4" bestFit="1" customWidth="1"/>
    <col min="12" max="12" width="14.1640625" bestFit="1" customWidth="1"/>
  </cols>
  <sheetData>
    <row r="2" spans="1:15">
      <c r="A2" s="3" t="s">
        <v>10</v>
      </c>
      <c r="E2" t="s">
        <v>321</v>
      </c>
      <c r="F2" t="s">
        <v>277</v>
      </c>
      <c r="H2" s="26" t="s">
        <v>227</v>
      </c>
      <c r="I2" s="26" t="s">
        <v>223</v>
      </c>
      <c r="K2" s="26" t="s">
        <v>169</v>
      </c>
      <c r="M2" s="26" t="s">
        <v>229</v>
      </c>
    </row>
    <row r="4" spans="1:15">
      <c r="A4" s="3" t="s">
        <v>11</v>
      </c>
      <c r="B4" t="s">
        <v>0</v>
      </c>
      <c r="F4">
        <v>21750</v>
      </c>
      <c r="I4" s="4">
        <v>685</v>
      </c>
      <c r="K4" s="4">
        <v>0</v>
      </c>
    </row>
    <row r="6" spans="1:15">
      <c r="B6" t="s">
        <v>8</v>
      </c>
    </row>
    <row r="7" spans="1:15">
      <c r="C7" t="s">
        <v>5</v>
      </c>
      <c r="F7" s="29"/>
      <c r="H7" s="4">
        <v>25000</v>
      </c>
      <c r="I7" s="4">
        <v>30000</v>
      </c>
      <c r="K7" s="4">
        <v>30000</v>
      </c>
      <c r="M7" t="s">
        <v>252</v>
      </c>
    </row>
    <row r="8" spans="1:15">
      <c r="C8" t="s">
        <v>66</v>
      </c>
      <c r="I8" s="4">
        <v>38000</v>
      </c>
    </row>
    <row r="9" spans="1:15">
      <c r="C9" t="s">
        <v>177</v>
      </c>
      <c r="I9" s="38">
        <f>SUBTOTAL(9,I7:I8)</f>
        <v>68000</v>
      </c>
    </row>
    <row r="10" spans="1:15">
      <c r="I10" s="30"/>
    </row>
    <row r="11" spans="1:15">
      <c r="B11" t="s">
        <v>231</v>
      </c>
    </row>
    <row r="12" spans="1:15">
      <c r="B12">
        <v>1714105</v>
      </c>
      <c r="C12" t="s">
        <v>239</v>
      </c>
      <c r="I12" s="4">
        <v>3500</v>
      </c>
      <c r="O12" t="s">
        <v>294</v>
      </c>
    </row>
    <row r="13" spans="1:15">
      <c r="B13">
        <v>1714107</v>
      </c>
      <c r="C13" t="s">
        <v>238</v>
      </c>
      <c r="I13" s="4">
        <v>3000</v>
      </c>
    </row>
    <row r="14" spans="1:15">
      <c r="C14" t="s">
        <v>177</v>
      </c>
      <c r="I14" s="38">
        <f>SUBTOTAL(9,I12:I13)</f>
        <v>6500</v>
      </c>
    </row>
    <row r="16" spans="1:15">
      <c r="B16" t="s">
        <v>232</v>
      </c>
      <c r="C16" t="s">
        <v>233</v>
      </c>
    </row>
    <row r="17" spans="1:15">
      <c r="C17" t="s">
        <v>234</v>
      </c>
    </row>
    <row r="18" spans="1:15" s="3" customFormat="1">
      <c r="A18" s="3" t="s">
        <v>22</v>
      </c>
      <c r="E18" s="3">
        <v>21750</v>
      </c>
      <c r="F18" s="3">
        <f>SUM(F4:F17)</f>
        <v>21750</v>
      </c>
      <c r="G18" s="95"/>
      <c r="H18" s="31">
        <v>25000</v>
      </c>
      <c r="I18" s="31">
        <f>SUM(I9 +I14)</f>
        <v>74500</v>
      </c>
      <c r="J18" s="95"/>
      <c r="K18" s="31">
        <v>30000</v>
      </c>
    </row>
    <row r="21" spans="1:15">
      <c r="A21" s="3" t="s">
        <v>23</v>
      </c>
    </row>
    <row r="22" spans="1:15">
      <c r="A22" s="3"/>
      <c r="B22" s="3" t="s">
        <v>292</v>
      </c>
    </row>
    <row r="23" spans="1:15">
      <c r="A23" s="3"/>
      <c r="C23" t="s">
        <v>291</v>
      </c>
      <c r="H23" s="4">
        <v>1750</v>
      </c>
    </row>
    <row r="24" spans="1:15">
      <c r="A24" s="3"/>
    </row>
    <row r="25" spans="1:15">
      <c r="B25" s="3" t="s">
        <v>235</v>
      </c>
    </row>
    <row r="26" spans="1:15">
      <c r="B26">
        <v>1715702</v>
      </c>
      <c r="C26" t="s">
        <v>28</v>
      </c>
      <c r="E26">
        <v>8000</v>
      </c>
      <c r="F26" s="29">
        <v>8000</v>
      </c>
      <c r="I26" s="4">
        <v>8000</v>
      </c>
      <c r="M26" t="s">
        <v>66</v>
      </c>
      <c r="N26" t="s">
        <v>5</v>
      </c>
      <c r="O26" t="s">
        <v>290</v>
      </c>
    </row>
    <row r="27" spans="1:15">
      <c r="B27">
        <v>1715702</v>
      </c>
      <c r="C27" t="s">
        <v>28</v>
      </c>
      <c r="E27">
        <v>0</v>
      </c>
      <c r="I27" s="4">
        <v>5000</v>
      </c>
      <c r="M27" t="s">
        <v>5</v>
      </c>
    </row>
    <row r="28" spans="1:15">
      <c r="B28">
        <v>1715750</v>
      </c>
      <c r="C28" t="s">
        <v>228</v>
      </c>
      <c r="E28">
        <v>0</v>
      </c>
      <c r="I28" s="4">
        <v>8000</v>
      </c>
      <c r="M28" t="s">
        <v>66</v>
      </c>
    </row>
    <row r="29" spans="1:15">
      <c r="B29">
        <v>1715720</v>
      </c>
      <c r="C29" t="s">
        <v>240</v>
      </c>
      <c r="E29">
        <v>0</v>
      </c>
      <c r="I29" s="4">
        <v>6000</v>
      </c>
      <c r="M29" t="s">
        <v>66</v>
      </c>
    </row>
    <row r="30" spans="1:15">
      <c r="B30">
        <v>1715766</v>
      </c>
      <c r="C30" t="s">
        <v>322</v>
      </c>
      <c r="E30">
        <v>0</v>
      </c>
      <c r="I30" s="4">
        <v>420</v>
      </c>
      <c r="M30" t="s">
        <v>66</v>
      </c>
    </row>
    <row r="31" spans="1:15">
      <c r="B31">
        <v>1715767</v>
      </c>
      <c r="C31" t="s">
        <v>60</v>
      </c>
      <c r="E31">
        <v>0</v>
      </c>
      <c r="I31" s="4">
        <v>400</v>
      </c>
      <c r="M31" t="s">
        <v>66</v>
      </c>
    </row>
    <row r="32" spans="1:15">
      <c r="B32">
        <v>1715773</v>
      </c>
      <c r="C32" t="s">
        <v>237</v>
      </c>
      <c r="E32">
        <v>0</v>
      </c>
      <c r="I32" s="4">
        <v>2800</v>
      </c>
      <c r="M32" t="s">
        <v>66</v>
      </c>
    </row>
    <row r="33" spans="1:15">
      <c r="B33">
        <v>1715773</v>
      </c>
      <c r="C33" t="s">
        <v>242</v>
      </c>
      <c r="E33">
        <v>3744</v>
      </c>
      <c r="I33" s="4">
        <v>8400</v>
      </c>
      <c r="M33" t="s">
        <v>66</v>
      </c>
      <c r="N33" t="s">
        <v>5</v>
      </c>
      <c r="O33" t="s">
        <v>289</v>
      </c>
    </row>
    <row r="34" spans="1:15">
      <c r="B34">
        <v>1715774</v>
      </c>
      <c r="C34" t="s">
        <v>243</v>
      </c>
      <c r="E34">
        <v>0</v>
      </c>
      <c r="I34" s="4">
        <v>1800</v>
      </c>
      <c r="M34" t="s">
        <v>244</v>
      </c>
      <c r="O34" t="s">
        <v>293</v>
      </c>
    </row>
    <row r="35" spans="1:15">
      <c r="B35">
        <v>1715714</v>
      </c>
      <c r="C35" t="s">
        <v>224</v>
      </c>
      <c r="E35" s="29">
        <v>10006</v>
      </c>
      <c r="F35" s="29">
        <v>13000</v>
      </c>
      <c r="H35" s="4">
        <v>1500</v>
      </c>
      <c r="I35" s="37">
        <v>10000</v>
      </c>
      <c r="K35" s="4">
        <v>2000</v>
      </c>
      <c r="M35" t="s">
        <v>5</v>
      </c>
      <c r="N35" t="s">
        <v>5</v>
      </c>
      <c r="O35" t="s">
        <v>288</v>
      </c>
    </row>
    <row r="36" spans="1:15">
      <c r="B36">
        <v>1715779</v>
      </c>
      <c r="C36" t="s">
        <v>241</v>
      </c>
      <c r="E36">
        <v>0</v>
      </c>
      <c r="I36" s="4">
        <v>3200</v>
      </c>
      <c r="M36" t="s">
        <v>12</v>
      </c>
    </row>
    <row r="37" spans="1:15">
      <c r="B37" t="s">
        <v>81</v>
      </c>
      <c r="E37">
        <f>SUM(E25:E36)</f>
        <v>21750</v>
      </c>
      <c r="F37" s="29">
        <f>SUM(F26:F36)</f>
        <v>21000</v>
      </c>
      <c r="H37" s="4">
        <f>SUM(H26:H36)</f>
        <v>1500</v>
      </c>
      <c r="I37" s="38">
        <f>SUBTOTAL(9,I26:I36)</f>
        <v>54020</v>
      </c>
    </row>
    <row r="40" spans="1:15" s="3" customFormat="1">
      <c r="B40" s="3" t="s">
        <v>248</v>
      </c>
      <c r="G40" s="95"/>
      <c r="H40" s="31"/>
      <c r="I40" s="32"/>
      <c r="J40" s="95"/>
      <c r="K40" s="31"/>
    </row>
    <row r="41" spans="1:15">
      <c r="B41" s="3"/>
    </row>
    <row r="42" spans="1:15">
      <c r="B42">
        <v>1715702</v>
      </c>
      <c r="C42" t="s">
        <v>28</v>
      </c>
      <c r="I42" s="37">
        <v>10000</v>
      </c>
      <c r="K42" s="4">
        <v>18000</v>
      </c>
      <c r="M42" t="s">
        <v>5</v>
      </c>
      <c r="O42" t="s">
        <v>230</v>
      </c>
    </row>
    <row r="43" spans="1:15">
      <c r="B43">
        <v>1715711</v>
      </c>
      <c r="C43" t="s">
        <v>226</v>
      </c>
      <c r="I43" s="37">
        <v>2500</v>
      </c>
      <c r="M43" t="s">
        <v>5</v>
      </c>
      <c r="O43" t="s">
        <v>249</v>
      </c>
    </row>
    <row r="44" spans="1:15">
      <c r="B44">
        <v>1715766</v>
      </c>
      <c r="C44" t="s">
        <v>236</v>
      </c>
      <c r="I44" s="37">
        <v>215</v>
      </c>
      <c r="K44" s="4">
        <v>215</v>
      </c>
      <c r="M44" t="s">
        <v>5</v>
      </c>
    </row>
    <row r="45" spans="1:15">
      <c r="B45">
        <v>1715714</v>
      </c>
      <c r="C45" t="s">
        <v>225</v>
      </c>
      <c r="I45" s="4">
        <v>0</v>
      </c>
      <c r="K45" s="4">
        <v>7000</v>
      </c>
    </row>
    <row r="46" spans="1:15">
      <c r="B46" t="s">
        <v>81</v>
      </c>
      <c r="H46" s="4">
        <f>SUM(H42:H45)</f>
        <v>0</v>
      </c>
      <c r="I46" s="37">
        <f>SUBTOTAL(9,I42:I45)</f>
        <v>12715</v>
      </c>
      <c r="O46" t="s">
        <v>251</v>
      </c>
    </row>
    <row r="48" spans="1:15" s="3" customFormat="1">
      <c r="A48" s="3" t="s">
        <v>67</v>
      </c>
      <c r="E48" s="99">
        <f>SUM(E23+E37)</f>
        <v>21750</v>
      </c>
      <c r="F48" s="99">
        <f>SUM(F23+F37)</f>
        <v>21000</v>
      </c>
      <c r="G48" s="95"/>
      <c r="H48" s="31">
        <f>SUM(H23+H37+H46)</f>
        <v>3250</v>
      </c>
      <c r="I48" s="31">
        <f>SUM(I37+I46)</f>
        <v>66735</v>
      </c>
      <c r="J48" s="95"/>
      <c r="K48" s="31">
        <f>SUM(K24:K45)</f>
        <v>27215</v>
      </c>
    </row>
    <row r="51" spans="1:15">
      <c r="C51" t="s">
        <v>68</v>
      </c>
      <c r="F51">
        <v>750</v>
      </c>
      <c r="H51" s="4">
        <f>H18-H48</f>
        <v>21750</v>
      </c>
      <c r="I51" s="4">
        <f>I18-I48</f>
        <v>7765</v>
      </c>
      <c r="O51" s="33"/>
    </row>
    <row r="52" spans="1:15">
      <c r="C52" t="s">
        <v>85</v>
      </c>
      <c r="E52">
        <v>0</v>
      </c>
      <c r="K52" s="4">
        <v>685</v>
      </c>
    </row>
    <row r="54" spans="1:15">
      <c r="A54" t="s">
        <v>69</v>
      </c>
      <c r="E54" s="29">
        <f>E18-(E48+E52)</f>
        <v>0</v>
      </c>
      <c r="F54" s="29">
        <f>F18-(F48+F51)</f>
        <v>0</v>
      </c>
      <c r="H54" s="4">
        <v>0</v>
      </c>
      <c r="I54" s="4">
        <f>I18-(I48+I51)</f>
        <v>0</v>
      </c>
      <c r="K54" s="4">
        <f>SUM(K26:K52)</f>
        <v>55115</v>
      </c>
    </row>
    <row r="60" spans="1:15" s="27" customFormat="1">
      <c r="G60" s="87"/>
      <c r="H60" s="28"/>
      <c r="I60" s="28"/>
      <c r="J60" s="87"/>
      <c r="K60" s="28"/>
    </row>
    <row r="62" spans="1:15">
      <c r="C62" t="s">
        <v>339</v>
      </c>
      <c r="E62" t="s">
        <v>347</v>
      </c>
      <c r="F62" t="s">
        <v>341</v>
      </c>
    </row>
    <row r="63" spans="1:15">
      <c r="D63" t="s">
        <v>323</v>
      </c>
      <c r="E63">
        <v>2500</v>
      </c>
      <c r="F63" s="4">
        <v>2500</v>
      </c>
      <c r="G63" s="96"/>
      <c r="H63"/>
      <c r="K63"/>
      <c r="O63" s="3"/>
    </row>
    <row r="64" spans="1:15">
      <c r="D64" t="s">
        <v>346</v>
      </c>
      <c r="E64">
        <v>35</v>
      </c>
      <c r="F64" s="4">
        <v>35</v>
      </c>
      <c r="G64" s="96"/>
      <c r="H64"/>
      <c r="K64"/>
      <c r="O64" s="3"/>
    </row>
    <row r="65" spans="2:15">
      <c r="D65" t="s">
        <v>324</v>
      </c>
      <c r="E65">
        <v>708.7</v>
      </c>
      <c r="F65" s="4">
        <v>750</v>
      </c>
      <c r="G65" s="96"/>
      <c r="I65" s="29"/>
      <c r="K65"/>
      <c r="O65" s="4"/>
    </row>
    <row r="66" spans="2:15">
      <c r="D66" t="s">
        <v>325</v>
      </c>
      <c r="E66" s="8">
        <v>500</v>
      </c>
      <c r="F66" s="4">
        <v>500</v>
      </c>
      <c r="G66" s="96"/>
      <c r="I66" s="29"/>
      <c r="O66" s="4"/>
    </row>
    <row r="67" spans="2:15">
      <c r="F67" s="4"/>
      <c r="G67" s="96"/>
      <c r="I67" s="29"/>
      <c r="O67" s="4"/>
    </row>
    <row r="68" spans="2:15">
      <c r="D68" t="s">
        <v>177</v>
      </c>
      <c r="E68">
        <f>SUM(E63:E66)</f>
        <v>3743.7</v>
      </c>
      <c r="F68" s="4">
        <f>SUM(F63:F66)</f>
        <v>3785</v>
      </c>
      <c r="G68" s="96"/>
      <c r="I68" s="29"/>
      <c r="O68" s="4"/>
    </row>
    <row r="69" spans="2:15">
      <c r="F69" s="4"/>
      <c r="G69" s="96"/>
      <c r="I69" s="29"/>
    </row>
    <row r="70" spans="2:15">
      <c r="F70" s="4"/>
      <c r="G70" s="96"/>
    </row>
    <row r="71" spans="2:15">
      <c r="B71" t="s">
        <v>326</v>
      </c>
      <c r="C71" s="104" t="s">
        <v>327</v>
      </c>
      <c r="D71" s="104" t="s">
        <v>334</v>
      </c>
      <c r="E71" s="8">
        <v>1720</v>
      </c>
      <c r="F71" s="4">
        <v>1625</v>
      </c>
      <c r="G71" s="96"/>
      <c r="O71" s="4"/>
    </row>
    <row r="72" spans="2:15">
      <c r="C72" s="104" t="s">
        <v>328</v>
      </c>
      <c r="D72" s="104" t="s">
        <v>335</v>
      </c>
      <c r="E72">
        <v>1225</v>
      </c>
      <c r="F72" s="16">
        <v>1225</v>
      </c>
      <c r="G72" s="96"/>
      <c r="H72" s="16"/>
      <c r="I72" s="16"/>
    </row>
    <row r="73" spans="2:15">
      <c r="C73" s="104" t="s">
        <v>329</v>
      </c>
      <c r="D73" s="104" t="s">
        <v>336</v>
      </c>
      <c r="E73">
        <v>450</v>
      </c>
      <c r="F73" s="16">
        <v>450</v>
      </c>
      <c r="G73" s="96"/>
      <c r="H73" s="16"/>
      <c r="I73" s="16"/>
    </row>
    <row r="74" spans="2:15">
      <c r="C74" s="104" t="s">
        <v>340</v>
      </c>
      <c r="D74" s="104" t="s">
        <v>336</v>
      </c>
      <c r="E74">
        <v>320</v>
      </c>
      <c r="F74" s="16">
        <v>320</v>
      </c>
      <c r="G74" s="96"/>
      <c r="H74" s="16"/>
      <c r="I74" s="16"/>
    </row>
    <row r="75" spans="2:15">
      <c r="C75" s="104" t="s">
        <v>330</v>
      </c>
      <c r="D75" s="104" t="s">
        <v>337</v>
      </c>
      <c r="E75">
        <v>1600</v>
      </c>
      <c r="F75" s="16">
        <v>1600</v>
      </c>
      <c r="G75" s="96"/>
      <c r="H75" s="16"/>
      <c r="I75" s="16"/>
    </row>
    <row r="76" spans="2:15">
      <c r="C76" s="104" t="s">
        <v>331</v>
      </c>
      <c r="D76" s="104" t="s">
        <v>338</v>
      </c>
      <c r="E76">
        <v>1090.69</v>
      </c>
      <c r="F76" s="16">
        <v>925</v>
      </c>
      <c r="G76" s="96"/>
      <c r="H76" s="16"/>
      <c r="I76" s="16"/>
      <c r="N76" s="34"/>
    </row>
    <row r="77" spans="2:15">
      <c r="C77" s="104" t="s">
        <v>332</v>
      </c>
      <c r="D77" s="104" t="s">
        <v>338</v>
      </c>
      <c r="E77">
        <v>925</v>
      </c>
      <c r="F77" s="16">
        <v>925</v>
      </c>
      <c r="G77" s="96"/>
      <c r="H77" s="16"/>
      <c r="I77" s="16"/>
      <c r="N77" s="4"/>
    </row>
    <row r="78" spans="2:15">
      <c r="C78" s="104" t="s">
        <v>344</v>
      </c>
      <c r="D78" s="104" t="s">
        <v>345</v>
      </c>
      <c r="E78">
        <v>925</v>
      </c>
      <c r="F78" s="16">
        <v>925</v>
      </c>
      <c r="G78" s="96"/>
      <c r="H78" s="16"/>
      <c r="I78" s="16"/>
      <c r="N78" s="4"/>
    </row>
    <row r="79" spans="2:15">
      <c r="C79" s="104" t="s">
        <v>333</v>
      </c>
      <c r="D79" s="104" t="s">
        <v>343</v>
      </c>
      <c r="E79">
        <v>1225</v>
      </c>
      <c r="F79" s="16">
        <v>1225</v>
      </c>
      <c r="G79" s="96"/>
      <c r="H79" s="16"/>
      <c r="I79" s="16"/>
      <c r="L79" s="18"/>
      <c r="N79" s="4"/>
    </row>
    <row r="80" spans="2:15">
      <c r="C80" s="105" t="s">
        <v>342</v>
      </c>
      <c r="D80" s="105" t="s">
        <v>131</v>
      </c>
      <c r="E80" s="18">
        <v>525</v>
      </c>
      <c r="F80" s="16">
        <v>525</v>
      </c>
      <c r="G80" s="96"/>
      <c r="H80" s="16"/>
      <c r="I80" s="16"/>
      <c r="L80" s="18"/>
    </row>
    <row r="81" spans="3:14">
      <c r="C81" s="18"/>
      <c r="D81" s="105" t="s">
        <v>81</v>
      </c>
      <c r="E81" s="18">
        <f>SUM(E71:E80)</f>
        <v>10005.69</v>
      </c>
      <c r="F81" s="16">
        <f>SUM(F71:F80)</f>
        <v>9745</v>
      </c>
      <c r="G81" s="96"/>
      <c r="H81" s="16"/>
      <c r="I81" s="16"/>
    </row>
    <row r="82" spans="3:14">
      <c r="C82" s="18"/>
      <c r="D82" s="18"/>
      <c r="E82" s="18"/>
      <c r="F82" s="16"/>
      <c r="G82" s="96"/>
      <c r="H82" s="16"/>
      <c r="I82" s="16"/>
      <c r="N82" s="34"/>
    </row>
    <row r="83" spans="3:14">
      <c r="C83" s="18"/>
      <c r="D83" s="18"/>
      <c r="E83" s="18"/>
      <c r="F83" s="39"/>
      <c r="G83" s="98"/>
      <c r="H83" s="16"/>
      <c r="I83" s="16"/>
    </row>
    <row r="84" spans="3:14">
      <c r="C84" s="18"/>
      <c r="D84" s="18"/>
      <c r="E84" s="18"/>
      <c r="F84" s="16"/>
      <c r="G84" s="96"/>
      <c r="H84" s="16"/>
      <c r="I84" s="16"/>
    </row>
    <row r="85" spans="3:14">
      <c r="C85" s="18"/>
      <c r="D85" s="18"/>
      <c r="E85" s="18"/>
      <c r="F85" s="16"/>
      <c r="G85" s="96"/>
      <c r="H85" s="16"/>
      <c r="I85" s="16"/>
    </row>
    <row r="86" spans="3:14">
      <c r="C86" s="18"/>
      <c r="D86" s="18"/>
      <c r="E86" s="18"/>
      <c r="F86" s="16"/>
      <c r="G86" s="96"/>
      <c r="H86" s="16"/>
      <c r="I86" s="16"/>
    </row>
    <row r="87" spans="3:14" s="3" customFormat="1">
      <c r="C87" s="17"/>
      <c r="D87" s="17"/>
      <c r="E87" s="17"/>
      <c r="F87" s="19"/>
      <c r="G87" s="97"/>
      <c r="H87" s="19"/>
      <c r="I87" s="19"/>
      <c r="J87" s="95"/>
      <c r="K87" s="31"/>
    </row>
    <row r="88" spans="3:14">
      <c r="C88" s="18"/>
      <c r="D88" s="18"/>
      <c r="E88" s="18"/>
      <c r="F88" s="16"/>
      <c r="G88" s="96"/>
      <c r="H88" s="16"/>
      <c r="I88" s="16"/>
    </row>
    <row r="89" spans="3:14">
      <c r="C89" s="18"/>
      <c r="D89" s="18"/>
      <c r="E89" s="18"/>
      <c r="F89" s="16"/>
      <c r="G89" s="96"/>
      <c r="H89" s="16"/>
      <c r="I89" s="16"/>
    </row>
    <row r="90" spans="3:14">
      <c r="C90" s="18"/>
      <c r="D90" s="18"/>
      <c r="E90" s="18"/>
      <c r="F90" s="16"/>
      <c r="G90" s="96"/>
      <c r="H90" s="16"/>
      <c r="I90" s="16"/>
    </row>
    <row r="91" spans="3:14">
      <c r="C91" s="18"/>
      <c r="D91" s="18"/>
      <c r="E91" s="18"/>
      <c r="F91" s="16"/>
      <c r="G91" s="96"/>
      <c r="H91" s="16"/>
      <c r="I91" s="16"/>
    </row>
    <row r="92" spans="3:14">
      <c r="C92" s="18"/>
      <c r="D92" s="18"/>
      <c r="E92" s="18"/>
      <c r="F92" s="16"/>
      <c r="G92" s="96"/>
      <c r="H92" s="16"/>
      <c r="I92" s="16"/>
    </row>
    <row r="93" spans="3:14">
      <c r="C93" s="18"/>
      <c r="D93" s="18"/>
      <c r="E93" s="18"/>
      <c r="F93" s="16"/>
      <c r="G93" s="96"/>
      <c r="H93" s="16"/>
      <c r="I93" s="16"/>
    </row>
    <row r="94" spans="3:14">
      <c r="C94" s="18"/>
      <c r="D94" s="18"/>
      <c r="E94" s="18"/>
      <c r="F94" s="16"/>
      <c r="G94" s="96"/>
      <c r="H94" s="16"/>
      <c r="I94" s="16"/>
    </row>
    <row r="95" spans="3:14">
      <c r="C95" s="18"/>
      <c r="D95" s="18"/>
      <c r="E95" s="18"/>
      <c r="F95" s="16"/>
      <c r="G95" s="96"/>
      <c r="H95" s="16"/>
      <c r="I95" s="16"/>
    </row>
    <row r="96" spans="3:14">
      <c r="C96" s="18"/>
      <c r="D96" s="18"/>
      <c r="E96" s="18"/>
      <c r="F96" s="16"/>
      <c r="G96" s="96"/>
      <c r="H96" s="16"/>
      <c r="I96" s="16"/>
    </row>
    <row r="97" spans="3:11" s="3" customFormat="1">
      <c r="C97" s="17"/>
      <c r="D97" s="17"/>
      <c r="E97" s="17"/>
      <c r="F97" s="19"/>
      <c r="G97" s="97"/>
      <c r="H97" s="19"/>
      <c r="I97" s="19"/>
      <c r="J97" s="95"/>
      <c r="K97" s="31"/>
    </row>
    <row r="98" spans="3:11">
      <c r="C98" s="18"/>
      <c r="D98" s="18"/>
      <c r="E98" s="18"/>
      <c r="F98" s="18"/>
      <c r="H98" s="16"/>
      <c r="I98" s="16"/>
    </row>
    <row r="99" spans="3:11">
      <c r="C99" s="18"/>
      <c r="D99" s="18"/>
      <c r="E99" s="18"/>
      <c r="F99" s="18"/>
      <c r="H99" s="16"/>
      <c r="I99" s="1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6:P39"/>
  <sheetViews>
    <sheetView topLeftCell="C16" workbookViewId="0">
      <selection activeCell="E17" sqref="E17"/>
    </sheetView>
  </sheetViews>
  <sheetFormatPr baseColWidth="10" defaultColWidth="11" defaultRowHeight="15" x14ac:dyDescent="0"/>
  <cols>
    <col min="1" max="1" width="19.5" bestFit="1" customWidth="1"/>
    <col min="3" max="3" width="11" style="41"/>
    <col min="4" max="4" width="12" style="41" bestFit="1" customWidth="1"/>
    <col min="5" max="6" width="11" style="42"/>
    <col min="7" max="7" width="11" style="43"/>
    <col min="8" max="8" width="12.1640625" customWidth="1"/>
    <col min="10" max="10" width="17.5" customWidth="1"/>
    <col min="11" max="11" width="13" bestFit="1" customWidth="1"/>
  </cols>
  <sheetData>
    <row r="6" spans="1:16" ht="16" thickBot="1">
      <c r="B6">
        <v>2016</v>
      </c>
      <c r="H6" s="3">
        <v>2015</v>
      </c>
    </row>
    <row r="7" spans="1:16" ht="31" thickBot="1">
      <c r="A7" s="44"/>
      <c r="B7" s="44" t="s">
        <v>255</v>
      </c>
      <c r="C7" s="45" t="s">
        <v>256</v>
      </c>
      <c r="D7" s="45" t="s">
        <v>257</v>
      </c>
      <c r="E7" s="42" t="s">
        <v>258</v>
      </c>
      <c r="F7" s="42" t="s">
        <v>259</v>
      </c>
      <c r="G7" s="46"/>
      <c r="H7" s="47" t="s">
        <v>88</v>
      </c>
      <c r="I7" s="47" t="s">
        <v>89</v>
      </c>
      <c r="J7" s="48" t="s">
        <v>90</v>
      </c>
      <c r="K7" s="49" t="s">
        <v>260</v>
      </c>
      <c r="L7" s="50" t="s">
        <v>261</v>
      </c>
      <c r="O7" s="3" t="s">
        <v>262</v>
      </c>
    </row>
    <row r="8" spans="1:16" ht="16" thickBot="1">
      <c r="A8" s="44" t="s">
        <v>263</v>
      </c>
      <c r="B8" s="51">
        <v>35000</v>
      </c>
      <c r="C8" s="52">
        <f>B8/B17*100</f>
        <v>2.3777173913043481</v>
      </c>
      <c r="D8" s="52">
        <f t="shared" ref="D8" si="0">(C8*0.01)*4625</f>
        <v>109.96942934782611</v>
      </c>
      <c r="E8" s="53">
        <v>120</v>
      </c>
      <c r="F8" s="53">
        <v>120</v>
      </c>
      <c r="G8" s="54"/>
      <c r="I8" s="47"/>
      <c r="J8" s="48"/>
      <c r="K8" s="49">
        <v>120</v>
      </c>
      <c r="L8" s="55"/>
      <c r="M8" t="s">
        <v>264</v>
      </c>
      <c r="O8" s="3"/>
    </row>
    <row r="9" spans="1:16" ht="16" thickBot="1">
      <c r="A9" s="44" t="s">
        <v>265</v>
      </c>
      <c r="B9" s="51">
        <v>32000</v>
      </c>
      <c r="C9" s="52">
        <f>B9/B17*100</f>
        <v>2.1739130434782608</v>
      </c>
      <c r="D9" s="52">
        <f>(C9*0.01)*4625</f>
        <v>100.54347826086956</v>
      </c>
      <c r="E9" s="53">
        <v>120</v>
      </c>
      <c r="F9" s="53">
        <v>120</v>
      </c>
      <c r="G9" s="54"/>
      <c r="I9" s="47"/>
      <c r="J9" s="48"/>
      <c r="K9" s="49">
        <v>120</v>
      </c>
      <c r="L9" s="55"/>
      <c r="M9" t="s">
        <v>264</v>
      </c>
      <c r="O9" s="3"/>
    </row>
    <row r="10" spans="1:16" ht="16" thickBot="1">
      <c r="A10" s="56" t="s">
        <v>92</v>
      </c>
      <c r="B10" s="57">
        <v>75000</v>
      </c>
      <c r="C10" s="58">
        <f>B10/B17*100</f>
        <v>5.0951086956521738</v>
      </c>
      <c r="D10" s="52">
        <f>(C10*0.01)*4625</f>
        <v>235.64877717391303</v>
      </c>
      <c r="E10" s="42">
        <v>286</v>
      </c>
      <c r="F10" s="42">
        <f>D10+50</f>
        <v>285.648777173913</v>
      </c>
      <c r="G10" s="59"/>
      <c r="H10" s="60">
        <v>73832</v>
      </c>
      <c r="I10" s="61">
        <v>6.53</v>
      </c>
      <c r="J10" s="62">
        <v>262.81299999999999</v>
      </c>
      <c r="K10" s="62">
        <v>262.81299999999999</v>
      </c>
      <c r="L10" s="63"/>
      <c r="M10" t="s">
        <v>264</v>
      </c>
    </row>
    <row r="11" spans="1:16" ht="16" thickBot="1">
      <c r="A11" s="56" t="s">
        <v>91</v>
      </c>
      <c r="B11" s="51">
        <v>85000</v>
      </c>
      <c r="C11" s="58">
        <f>B11/B17*100</f>
        <v>5.7744565217391308</v>
      </c>
      <c r="D11" s="52">
        <f t="shared" ref="D11:D16" si="1">(C11*0.01)*4625</f>
        <v>267.06861413043481</v>
      </c>
      <c r="E11" s="42">
        <v>317</v>
      </c>
      <c r="G11" s="59"/>
      <c r="H11" s="60">
        <v>83936</v>
      </c>
      <c r="I11" s="61">
        <v>7.42</v>
      </c>
      <c r="J11" s="62">
        <v>298.78100000000001</v>
      </c>
      <c r="K11" s="62">
        <v>298.78100000000001</v>
      </c>
      <c r="L11" s="63"/>
      <c r="M11" t="s">
        <v>264</v>
      </c>
      <c r="P11" s="64"/>
    </row>
    <row r="12" spans="1:16" ht="16" thickBot="1">
      <c r="A12" s="56" t="s">
        <v>94</v>
      </c>
      <c r="B12" s="51">
        <v>95000</v>
      </c>
      <c r="C12" s="58">
        <f>B12/B17*100</f>
        <v>6.453804347826086</v>
      </c>
      <c r="D12" s="52">
        <f>(C12*0.01)*4625</f>
        <v>298.4884510869565</v>
      </c>
      <c r="E12" s="42">
        <v>348</v>
      </c>
      <c r="F12" s="42">
        <f>D12+50</f>
        <v>348.4884510869565</v>
      </c>
      <c r="G12" s="59"/>
      <c r="H12" s="60">
        <v>93603</v>
      </c>
      <c r="I12" s="61">
        <v>8.2799999999999994</v>
      </c>
      <c r="J12" s="62">
        <v>333.19099999999997</v>
      </c>
      <c r="K12" s="62">
        <v>333.19099999999997</v>
      </c>
      <c r="L12" s="63"/>
      <c r="M12" t="s">
        <v>264</v>
      </c>
    </row>
    <row r="13" spans="1:16" ht="16" thickBot="1">
      <c r="A13" s="56" t="s">
        <v>93</v>
      </c>
      <c r="B13" s="51">
        <v>100000</v>
      </c>
      <c r="C13" s="58">
        <f>B13/B17*100</f>
        <v>6.7934782608695645</v>
      </c>
      <c r="D13" s="52">
        <f t="shared" si="1"/>
        <v>314.19836956521738</v>
      </c>
      <c r="E13" s="42">
        <v>364</v>
      </c>
      <c r="G13" s="59"/>
      <c r="H13" s="60">
        <v>103684</v>
      </c>
      <c r="I13" s="61">
        <v>9.17</v>
      </c>
      <c r="J13" s="62">
        <v>369.07499999999999</v>
      </c>
      <c r="K13" s="62">
        <v>369.07499999999999</v>
      </c>
      <c r="L13" s="63"/>
      <c r="M13" t="s">
        <v>264</v>
      </c>
    </row>
    <row r="14" spans="1:16" ht="16" thickBot="1">
      <c r="A14" s="56" t="s">
        <v>95</v>
      </c>
      <c r="B14" s="51">
        <v>350000</v>
      </c>
      <c r="C14" s="58">
        <f>B14/B17*100</f>
        <v>23.777173913043477</v>
      </c>
      <c r="D14" s="52">
        <f t="shared" si="1"/>
        <v>1099.694293478261</v>
      </c>
      <c r="E14" s="42">
        <v>1071</v>
      </c>
      <c r="G14" s="59"/>
      <c r="H14" s="60">
        <v>250417</v>
      </c>
      <c r="I14" s="61">
        <v>22.15</v>
      </c>
      <c r="J14" s="62">
        <v>891.39200000000005</v>
      </c>
      <c r="K14" s="62">
        <v>891.39200000000005</v>
      </c>
      <c r="L14" s="63"/>
      <c r="M14" t="s">
        <v>264</v>
      </c>
    </row>
    <row r="15" spans="1:16" ht="16" thickBot="1">
      <c r="A15" s="56" t="s">
        <v>96</v>
      </c>
      <c r="B15" s="51">
        <v>250000</v>
      </c>
      <c r="C15" s="58">
        <f>B15/B17*100</f>
        <v>16.983695652173914</v>
      </c>
      <c r="D15" s="52">
        <f t="shared" si="1"/>
        <v>785.4959239130435</v>
      </c>
      <c r="E15" s="42">
        <v>765</v>
      </c>
      <c r="G15" s="59"/>
      <c r="H15" s="60">
        <v>115293</v>
      </c>
      <c r="I15" s="61">
        <v>10.199999999999999</v>
      </c>
      <c r="J15" s="62">
        <v>410.4</v>
      </c>
      <c r="K15" s="62">
        <v>410.4</v>
      </c>
      <c r="L15" s="63"/>
      <c r="M15" t="s">
        <v>264</v>
      </c>
    </row>
    <row r="16" spans="1:16" ht="16" thickBot="1">
      <c r="A16" s="56" t="s">
        <v>97</v>
      </c>
      <c r="B16" s="51">
        <v>450000</v>
      </c>
      <c r="C16" s="58">
        <f>B16/B17*100</f>
        <v>30.570652173913043</v>
      </c>
      <c r="D16" s="52">
        <f t="shared" si="1"/>
        <v>1413.8926630434783</v>
      </c>
      <c r="E16" s="42">
        <v>1376</v>
      </c>
      <c r="G16" s="59"/>
      <c r="H16" s="60">
        <v>446832</v>
      </c>
      <c r="I16" s="61">
        <v>39.520000000000003</v>
      </c>
      <c r="J16" s="62">
        <v>1590.5540000000001</v>
      </c>
      <c r="K16" s="62">
        <v>1590.5540000000001</v>
      </c>
      <c r="L16" s="63"/>
      <c r="M16" t="s">
        <v>264</v>
      </c>
    </row>
    <row r="17" spans="1:13" ht="16" thickBot="1">
      <c r="A17" s="47" t="s">
        <v>98</v>
      </c>
      <c r="B17" s="65">
        <f>SUM(B8:B16)</f>
        <v>1472000</v>
      </c>
      <c r="C17" s="66">
        <f>SUM(C8:C16)</f>
        <v>100</v>
      </c>
      <c r="D17" s="66"/>
      <c r="E17" s="67">
        <f>SUM(E8:E16)</f>
        <v>4767</v>
      </c>
      <c r="F17" s="67">
        <f>SUM(F8:F16)</f>
        <v>874.13722826086951</v>
      </c>
      <c r="G17" s="68"/>
      <c r="H17" s="65">
        <f>SUM(H9:H16)</f>
        <v>1167597</v>
      </c>
      <c r="I17" s="47"/>
      <c r="J17" s="69"/>
      <c r="K17" s="69">
        <f>SUM(K11:K16)</f>
        <v>3893.393</v>
      </c>
      <c r="L17" s="70">
        <f>SUM(L11:L16)</f>
        <v>0</v>
      </c>
    </row>
    <row r="18" spans="1:13" ht="16" thickBot="1">
      <c r="A18" s="56"/>
      <c r="B18" s="71"/>
      <c r="C18" s="72"/>
      <c r="D18" s="72"/>
      <c r="E18" s="73"/>
      <c r="F18" s="73"/>
      <c r="G18" s="74"/>
      <c r="H18" s="61"/>
      <c r="I18" s="56"/>
      <c r="J18" s="75"/>
      <c r="K18" s="71"/>
      <c r="L18" s="76"/>
    </row>
    <row r="19" spans="1:13" ht="16" thickBot="1">
      <c r="A19" s="77" t="s">
        <v>266</v>
      </c>
      <c r="B19" s="57">
        <v>1000000</v>
      </c>
      <c r="C19" s="72"/>
      <c r="D19" s="72"/>
      <c r="E19" s="73"/>
      <c r="F19" s="73"/>
      <c r="G19" s="74"/>
      <c r="H19" s="51">
        <v>1000000</v>
      </c>
      <c r="I19" s="56"/>
      <c r="J19" s="78"/>
      <c r="K19" s="56"/>
      <c r="L19" s="76"/>
    </row>
    <row r="20" spans="1:13" ht="16" thickBot="1">
      <c r="A20" s="56"/>
      <c r="B20" s="71"/>
      <c r="C20" s="72"/>
      <c r="D20" s="72"/>
      <c r="E20" s="73"/>
      <c r="F20" s="73"/>
      <c r="G20" s="74"/>
      <c r="H20" s="56"/>
      <c r="I20" s="56"/>
      <c r="J20" s="75"/>
      <c r="K20" s="71"/>
      <c r="L20" s="63"/>
    </row>
    <row r="21" spans="1:13" ht="16" thickBot="1">
      <c r="A21" s="56"/>
      <c r="B21" s="71"/>
      <c r="C21" s="72"/>
      <c r="D21" s="72"/>
      <c r="E21" s="73"/>
      <c r="F21" s="73"/>
      <c r="G21" s="74"/>
      <c r="H21" s="56"/>
      <c r="I21" s="56"/>
      <c r="J21" s="62"/>
      <c r="K21" s="61"/>
      <c r="L21" s="76"/>
    </row>
    <row r="22" spans="1:13" ht="16" thickBot="1">
      <c r="A22" s="56"/>
      <c r="B22" s="71"/>
      <c r="C22" s="72"/>
      <c r="D22" s="72"/>
      <c r="E22" s="73"/>
      <c r="F22" s="73"/>
      <c r="G22" s="74"/>
      <c r="H22" s="56"/>
      <c r="I22" s="56"/>
      <c r="J22" s="75"/>
      <c r="K22" s="71"/>
      <c r="L22" s="76"/>
    </row>
    <row r="23" spans="1:13" ht="16" thickBot="1">
      <c r="A23" s="56"/>
      <c r="B23" s="71"/>
      <c r="C23" s="72"/>
      <c r="D23" s="72"/>
      <c r="E23" s="73"/>
      <c r="F23" s="73"/>
      <c r="G23" s="74"/>
      <c r="H23" s="56"/>
      <c r="I23" s="56"/>
      <c r="J23" s="75"/>
      <c r="K23" s="71"/>
      <c r="L23" s="76"/>
    </row>
    <row r="24" spans="1:13" ht="16" thickBot="1">
      <c r="A24" s="47" t="s">
        <v>99</v>
      </c>
      <c r="B24" s="71"/>
      <c r="C24" s="72"/>
      <c r="D24" s="72"/>
      <c r="E24" s="73"/>
      <c r="F24" s="73"/>
      <c r="G24" s="74"/>
      <c r="H24" s="56"/>
      <c r="I24" s="56"/>
      <c r="J24" s="75"/>
      <c r="K24" s="71"/>
      <c r="L24" s="76"/>
    </row>
    <row r="25" spans="1:13" ht="46" thickBot="1">
      <c r="A25" s="56" t="s">
        <v>100</v>
      </c>
      <c r="B25" s="79">
        <v>2640</v>
      </c>
      <c r="C25" s="72"/>
      <c r="D25" s="72"/>
      <c r="E25" s="73"/>
      <c r="F25" s="73"/>
      <c r="G25" s="74"/>
      <c r="H25" s="79">
        <v>2640</v>
      </c>
      <c r="I25" s="56"/>
      <c r="J25" s="75"/>
      <c r="K25" s="71"/>
      <c r="L25" s="76"/>
    </row>
    <row r="26" spans="1:13" ht="16" thickBot="1">
      <c r="A26" s="56" t="s">
        <v>101</v>
      </c>
      <c r="B26" s="72">
        <f>F17*0.07</f>
        <v>61.189605978260872</v>
      </c>
      <c r="C26" s="72"/>
      <c r="D26" s="72"/>
      <c r="H26" s="79">
        <f>K17*0.07</f>
        <v>272.53751000000005</v>
      </c>
      <c r="I26" s="56"/>
      <c r="J26" s="75"/>
      <c r="K26" s="75"/>
      <c r="L26" s="76"/>
    </row>
    <row r="27" spans="1:13" ht="16" thickBot="1">
      <c r="A27" s="56" t="s">
        <v>267</v>
      </c>
      <c r="B27" s="45">
        <f>(B17-B19)*0.0022</f>
        <v>1038.4000000000001</v>
      </c>
      <c r="H27" s="79">
        <v>1019.29</v>
      </c>
      <c r="I27" s="56"/>
      <c r="J27" s="75"/>
      <c r="K27" s="71"/>
      <c r="L27" s="76"/>
    </row>
    <row r="28" spans="1:13" ht="16" thickBot="1">
      <c r="A28" s="56" t="s">
        <v>268</v>
      </c>
      <c r="B28" s="45">
        <v>1200</v>
      </c>
      <c r="H28" s="76">
        <v>0</v>
      </c>
      <c r="I28" s="56"/>
      <c r="J28" s="75"/>
      <c r="K28" s="71"/>
      <c r="L28" s="76"/>
      <c r="M28">
        <f>25%*4625</f>
        <v>1156.25</v>
      </c>
    </row>
    <row r="29" spans="1:13" ht="16" thickBot="1">
      <c r="A29" s="44"/>
      <c r="H29" s="44"/>
      <c r="I29" s="56"/>
      <c r="J29" s="80"/>
      <c r="K29" s="44"/>
      <c r="L29" s="50"/>
    </row>
    <row r="30" spans="1:13" ht="16" thickBot="1">
      <c r="A30" s="81" t="s">
        <v>269</v>
      </c>
      <c r="B30" s="82">
        <f>SUM(B25:B28)</f>
        <v>4939.5896059782608</v>
      </c>
      <c r="C30" s="83"/>
      <c r="D30" s="83"/>
      <c r="E30" s="84"/>
      <c r="F30" s="84"/>
      <c r="G30" s="85"/>
      <c r="H30" s="82">
        <f>SUM(H25:H28)</f>
        <v>3931.8275100000001</v>
      </c>
      <c r="I30" s="56"/>
      <c r="J30" s="80"/>
      <c r="K30" s="45"/>
      <c r="L30" s="50"/>
    </row>
    <row r="31" spans="1:13">
      <c r="A31" s="81"/>
      <c r="B31" s="82"/>
      <c r="C31" s="83"/>
      <c r="D31" s="83"/>
      <c r="E31" s="84"/>
      <c r="F31" s="84"/>
      <c r="G31" s="85"/>
      <c r="H31" s="82"/>
      <c r="I31" s="86"/>
      <c r="J31" s="80"/>
      <c r="K31" s="44"/>
      <c r="L31" s="50"/>
    </row>
    <row r="32" spans="1:13">
      <c r="A32" s="81" t="s">
        <v>270</v>
      </c>
      <c r="B32" s="82">
        <f>F17-B30</f>
        <v>-4065.4523777173913</v>
      </c>
      <c r="C32" s="83"/>
      <c r="D32" s="83"/>
      <c r="E32" s="84"/>
      <c r="F32" s="84"/>
      <c r="G32" s="85"/>
      <c r="H32" s="82">
        <f>K17-H30</f>
        <v>-38.434510000000046</v>
      </c>
      <c r="I32" s="86"/>
      <c r="J32" s="80"/>
      <c r="K32" s="80"/>
      <c r="L32" s="50"/>
    </row>
    <row r="34" spans="1:9">
      <c r="A34" t="s">
        <v>271</v>
      </c>
    </row>
    <row r="35" spans="1:9">
      <c r="A35" t="s">
        <v>272</v>
      </c>
    </row>
    <row r="38" spans="1:9">
      <c r="I38" t="s">
        <v>273</v>
      </c>
    </row>
    <row r="39" spans="1:9">
      <c r="I39" t="s">
        <v>274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3:K61"/>
  <sheetViews>
    <sheetView workbookViewId="0">
      <selection activeCell="F33" sqref="F33"/>
    </sheetView>
  </sheetViews>
  <sheetFormatPr baseColWidth="10" defaultColWidth="10.83203125" defaultRowHeight="15" x14ac:dyDescent="0"/>
  <cols>
    <col min="1" max="1" width="9.5" style="24" bestFit="1" customWidth="1"/>
    <col min="2" max="2" width="22.33203125" style="8" bestFit="1" customWidth="1"/>
    <col min="3" max="3" width="16.83203125" style="8" bestFit="1" customWidth="1"/>
    <col min="4" max="4" width="13" style="8" customWidth="1"/>
    <col min="5" max="5" width="12.1640625" style="8" bestFit="1" customWidth="1"/>
    <col min="6" max="6" width="13.6640625" style="8" bestFit="1" customWidth="1"/>
    <col min="7" max="7" width="28.33203125" style="8" bestFit="1" customWidth="1"/>
    <col min="8" max="8" width="29.5" style="8" bestFit="1" customWidth="1"/>
    <col min="9" max="9" width="14" style="24" customWidth="1"/>
    <col min="10" max="10" width="13.1640625" style="9" customWidth="1"/>
    <col min="11" max="16384" width="10.83203125" style="8"/>
  </cols>
  <sheetData>
    <row r="3" spans="1:11">
      <c r="A3" s="23" t="s">
        <v>190</v>
      </c>
    </row>
    <row r="5" spans="1:11" s="7" customFormat="1">
      <c r="A5" s="23"/>
      <c r="B5" s="7" t="s">
        <v>102</v>
      </c>
      <c r="C5" s="7" t="s">
        <v>103</v>
      </c>
      <c r="F5" s="7" t="s">
        <v>104</v>
      </c>
      <c r="G5" s="7" t="s">
        <v>105</v>
      </c>
      <c r="H5" s="7" t="s">
        <v>106</v>
      </c>
      <c r="I5" s="23" t="s">
        <v>316</v>
      </c>
      <c r="J5" s="9" t="s">
        <v>191</v>
      </c>
    </row>
    <row r="6" spans="1:11" s="7" customFormat="1">
      <c r="A6" s="23" t="s">
        <v>107</v>
      </c>
      <c r="B6" s="7" t="s">
        <v>21</v>
      </c>
      <c r="C6" s="7" t="s">
        <v>108</v>
      </c>
      <c r="D6" s="7" t="s">
        <v>109</v>
      </c>
      <c r="E6" s="3" t="s">
        <v>320</v>
      </c>
      <c r="G6" s="10" t="s">
        <v>110</v>
      </c>
      <c r="I6" s="101">
        <v>5652</v>
      </c>
      <c r="J6" s="9">
        <v>6165</v>
      </c>
      <c r="K6" s="7" t="s">
        <v>351</v>
      </c>
    </row>
    <row r="7" spans="1:11" s="7" customFormat="1">
      <c r="A7" s="23"/>
      <c r="E7" s="3"/>
      <c r="G7" s="10"/>
      <c r="I7" s="103">
        <v>3230</v>
      </c>
      <c r="J7" s="9"/>
      <c r="K7" s="7" t="s">
        <v>352</v>
      </c>
    </row>
    <row r="8" spans="1:11" s="7" customFormat="1">
      <c r="A8" s="23"/>
      <c r="E8" s="3"/>
      <c r="G8" s="10"/>
      <c r="I8" s="101">
        <f>SUM(I6:I7)</f>
        <v>8882</v>
      </c>
      <c r="J8" s="9"/>
      <c r="K8" s="7" t="s">
        <v>353</v>
      </c>
    </row>
    <row r="9" spans="1:11" s="7" customFormat="1">
      <c r="A9" s="23"/>
      <c r="E9" s="3"/>
      <c r="G9" s="10"/>
      <c r="I9" s="101"/>
      <c r="J9" s="9"/>
    </row>
    <row r="10" spans="1:11" s="7" customFormat="1">
      <c r="A10" s="23"/>
      <c r="E10" s="3"/>
      <c r="G10" s="10"/>
      <c r="I10" s="101"/>
      <c r="J10" s="9"/>
    </row>
    <row r="11" spans="1:11">
      <c r="A11" s="24">
        <v>1</v>
      </c>
      <c r="B11" s="7" t="s">
        <v>158</v>
      </c>
      <c r="C11" s="7" t="s">
        <v>159</v>
      </c>
      <c r="D11" s="8" t="s">
        <v>160</v>
      </c>
      <c r="E11" s="8" t="s">
        <v>161</v>
      </c>
      <c r="F11"/>
      <c r="G11" s="12" t="s">
        <v>162</v>
      </c>
      <c r="H11" t="s">
        <v>163</v>
      </c>
      <c r="I11" s="102"/>
      <c r="J11" s="9">
        <v>600</v>
      </c>
      <c r="K11" s="8" t="s">
        <v>192</v>
      </c>
    </row>
    <row r="12" spans="1:11">
      <c r="B12" s="7"/>
      <c r="C12" s="7"/>
      <c r="D12" s="8" t="s">
        <v>164</v>
      </c>
      <c r="E12" s="8" t="s">
        <v>165</v>
      </c>
      <c r="F12"/>
      <c r="G12" s="12" t="s">
        <v>166</v>
      </c>
      <c r="H12" t="s">
        <v>167</v>
      </c>
      <c r="I12" s="102"/>
    </row>
    <row r="13" spans="1:11">
      <c r="B13" s="7"/>
      <c r="C13" s="7"/>
      <c r="F13"/>
      <c r="G13" s="12"/>
      <c r="H13"/>
      <c r="I13" s="102"/>
    </row>
    <row r="14" spans="1:11">
      <c r="A14" s="24">
        <v>2</v>
      </c>
      <c r="B14" s="7" t="s">
        <v>111</v>
      </c>
      <c r="C14" s="7" t="s">
        <v>112</v>
      </c>
      <c r="G14" s="11" t="s">
        <v>113</v>
      </c>
      <c r="I14" s="103"/>
      <c r="J14" s="9">
        <v>600</v>
      </c>
      <c r="K14" s="8" t="s">
        <v>192</v>
      </c>
    </row>
    <row r="15" spans="1:11">
      <c r="C15" s="7" t="s">
        <v>114</v>
      </c>
      <c r="D15" s="8" t="s">
        <v>115</v>
      </c>
      <c r="E15" s="8" t="s">
        <v>116</v>
      </c>
      <c r="G15" t="s">
        <v>117</v>
      </c>
      <c r="I15" s="103"/>
    </row>
    <row r="16" spans="1:11">
      <c r="G16" s="11"/>
      <c r="I16" s="103"/>
    </row>
    <row r="17" spans="1:11">
      <c r="A17" s="24">
        <v>3</v>
      </c>
      <c r="B17" s="7" t="s">
        <v>124</v>
      </c>
      <c r="C17" s="7" t="s">
        <v>193</v>
      </c>
      <c r="D17" s="13" t="s">
        <v>125</v>
      </c>
      <c r="E17" s="118" t="s">
        <v>126</v>
      </c>
      <c r="F17" s="118"/>
      <c r="G17" s="15" t="s">
        <v>194</v>
      </c>
      <c r="I17" s="103"/>
      <c r="J17" s="9">
        <v>600</v>
      </c>
      <c r="K17" s="8" t="s">
        <v>192</v>
      </c>
    </row>
    <row r="18" spans="1:11">
      <c r="C18" s="7" t="s">
        <v>127</v>
      </c>
      <c r="D18" s="8" t="s">
        <v>128</v>
      </c>
      <c r="E18" s="14" t="s">
        <v>129</v>
      </c>
      <c r="F18" s="14"/>
      <c r="G18" s="14" t="s">
        <v>130</v>
      </c>
      <c r="I18" s="103"/>
    </row>
    <row r="19" spans="1:11">
      <c r="G19" s="11"/>
      <c r="I19" s="103"/>
    </row>
    <row r="20" spans="1:11">
      <c r="A20" s="24">
        <v>4</v>
      </c>
      <c r="B20" s="7" t="s">
        <v>131</v>
      </c>
      <c r="C20" s="7" t="s">
        <v>132</v>
      </c>
      <c r="D20" s="8" t="s">
        <v>133</v>
      </c>
      <c r="E20" s="8" t="s">
        <v>134</v>
      </c>
      <c r="G20" s="12" t="s">
        <v>135</v>
      </c>
      <c r="H20" t="s">
        <v>195</v>
      </c>
      <c r="I20" s="102"/>
      <c r="K20" s="8" t="s">
        <v>192</v>
      </c>
    </row>
    <row r="21" spans="1:11">
      <c r="C21" s="7" t="s">
        <v>136</v>
      </c>
      <c r="D21" s="8" t="s">
        <v>137</v>
      </c>
      <c r="E21" s="8" t="s">
        <v>138</v>
      </c>
      <c r="G21" s="11" t="s">
        <v>139</v>
      </c>
      <c r="H21" s="8" t="s">
        <v>196</v>
      </c>
      <c r="I21" s="103"/>
    </row>
    <row r="22" spans="1:11">
      <c r="C22" s="7"/>
      <c r="G22" s="11"/>
      <c r="I22" s="103"/>
    </row>
    <row r="23" spans="1:11">
      <c r="A23" s="24">
        <v>5</v>
      </c>
      <c r="B23" s="7" t="s">
        <v>197</v>
      </c>
      <c r="C23" s="7" t="s">
        <v>198</v>
      </c>
      <c r="D23" s="8" t="s">
        <v>199</v>
      </c>
      <c r="E23" s="8" t="s">
        <v>200</v>
      </c>
      <c r="F23" t="s">
        <v>201</v>
      </c>
      <c r="G23" s="12" t="s">
        <v>202</v>
      </c>
      <c r="H23" t="s">
        <v>203</v>
      </c>
      <c r="I23" s="102">
        <v>600</v>
      </c>
      <c r="J23" s="9">
        <v>600</v>
      </c>
      <c r="K23" s="8" t="s">
        <v>192</v>
      </c>
    </row>
    <row r="24" spans="1:11">
      <c r="C24" s="7"/>
      <c r="G24" s="11"/>
      <c r="H24" t="s">
        <v>204</v>
      </c>
      <c r="I24" s="102"/>
    </row>
    <row r="25" spans="1:11">
      <c r="C25" s="7"/>
      <c r="G25" s="11"/>
      <c r="H25" t="s">
        <v>205</v>
      </c>
      <c r="I25" s="102"/>
    </row>
    <row r="26" spans="1:11">
      <c r="C26" s="7"/>
      <c r="G26" s="11"/>
      <c r="H26" t="s">
        <v>206</v>
      </c>
      <c r="I26" s="102"/>
    </row>
    <row r="27" spans="1:11">
      <c r="C27" s="7"/>
      <c r="G27" s="11"/>
      <c r="H27"/>
      <c r="I27" s="102"/>
    </row>
    <row r="28" spans="1:11">
      <c r="A28" s="24">
        <v>6</v>
      </c>
      <c r="B28" s="7" t="s">
        <v>207</v>
      </c>
      <c r="C28" s="7" t="s">
        <v>208</v>
      </c>
      <c r="D28" s="8" t="s">
        <v>209</v>
      </c>
      <c r="E28" s="8" t="s">
        <v>210</v>
      </c>
      <c r="G28" t="s">
        <v>211</v>
      </c>
      <c r="H28" t="s">
        <v>212</v>
      </c>
      <c r="I28" s="102"/>
      <c r="J28" s="9">
        <v>600</v>
      </c>
      <c r="K28" s="8" t="s">
        <v>192</v>
      </c>
    </row>
    <row r="29" spans="1:11">
      <c r="B29" s="7"/>
      <c r="C29" s="7"/>
      <c r="G29"/>
      <c r="H29" t="s">
        <v>213</v>
      </c>
      <c r="I29" s="102"/>
    </row>
    <row r="30" spans="1:11">
      <c r="B30" s="7"/>
      <c r="C30" s="7"/>
      <c r="G30"/>
      <c r="H30" t="s">
        <v>214</v>
      </c>
      <c r="I30" s="102"/>
    </row>
    <row r="31" spans="1:11">
      <c r="C31" s="7"/>
      <c r="G31"/>
      <c r="H31" t="s">
        <v>215</v>
      </c>
      <c r="I31" s="102"/>
    </row>
    <row r="32" spans="1:11">
      <c r="C32" s="7"/>
      <c r="G32" s="11"/>
      <c r="I32" s="103"/>
    </row>
    <row r="33" spans="1:11">
      <c r="A33" s="24">
        <v>7</v>
      </c>
      <c r="B33" s="7" t="s">
        <v>150</v>
      </c>
      <c r="C33" s="7" t="s">
        <v>151</v>
      </c>
      <c r="D33" s="8" t="s">
        <v>152</v>
      </c>
      <c r="E33" s="8" t="s">
        <v>153</v>
      </c>
      <c r="G33" t="s">
        <v>154</v>
      </c>
      <c r="H33" t="s">
        <v>155</v>
      </c>
      <c r="I33" s="102"/>
      <c r="J33" s="9">
        <v>600</v>
      </c>
      <c r="K33" s="8" t="s">
        <v>192</v>
      </c>
    </row>
    <row r="34" spans="1:11">
      <c r="B34" s="7"/>
      <c r="C34" s="7"/>
      <c r="H34" t="s">
        <v>156</v>
      </c>
      <c r="I34" s="102"/>
    </row>
    <row r="35" spans="1:11">
      <c r="B35" s="7"/>
      <c r="C35" s="7"/>
      <c r="H35" t="s">
        <v>157</v>
      </c>
      <c r="I35" s="102"/>
    </row>
    <row r="36" spans="1:11">
      <c r="B36" s="7"/>
      <c r="C36" s="7"/>
      <c r="H36"/>
      <c r="I36" s="102"/>
    </row>
    <row r="37" spans="1:11">
      <c r="A37" s="24">
        <v>8</v>
      </c>
      <c r="B37" s="7" t="s">
        <v>118</v>
      </c>
      <c r="C37" s="7" t="s">
        <v>119</v>
      </c>
      <c r="D37" s="8" t="s">
        <v>120</v>
      </c>
      <c r="E37" s="8" t="s">
        <v>121</v>
      </c>
      <c r="F37" s="8" t="s">
        <v>122</v>
      </c>
      <c r="G37" s="12" t="s">
        <v>123</v>
      </c>
      <c r="H37" t="s">
        <v>216</v>
      </c>
      <c r="I37" s="102"/>
      <c r="J37" s="25"/>
      <c r="K37" s="8" t="s">
        <v>192</v>
      </c>
    </row>
    <row r="38" spans="1:11">
      <c r="B38" s="7"/>
      <c r="C38" s="7" t="s">
        <v>217</v>
      </c>
      <c r="D38" s="8" t="s">
        <v>218</v>
      </c>
      <c r="E38" s="8" t="s">
        <v>219</v>
      </c>
      <c r="F38" s="8" t="s">
        <v>122</v>
      </c>
      <c r="G38" s="8" t="s">
        <v>220</v>
      </c>
      <c r="H38" t="s">
        <v>221</v>
      </c>
      <c r="I38" s="102"/>
    </row>
    <row r="39" spans="1:11">
      <c r="G39" s="11"/>
      <c r="H39" t="s">
        <v>222</v>
      </c>
      <c r="I39" s="102"/>
    </row>
    <row r="40" spans="1:11">
      <c r="G40" s="11"/>
      <c r="H40"/>
      <c r="I40" s="102"/>
    </row>
    <row r="41" spans="1:11">
      <c r="A41" s="24">
        <v>9</v>
      </c>
      <c r="B41" s="7" t="s">
        <v>140</v>
      </c>
      <c r="C41" s="7" t="s">
        <v>141</v>
      </c>
      <c r="D41" s="8" t="s">
        <v>142</v>
      </c>
      <c r="E41" s="8" t="s">
        <v>143</v>
      </c>
      <c r="F41" s="8" t="s">
        <v>144</v>
      </c>
      <c r="G41" s="11" t="s">
        <v>145</v>
      </c>
      <c r="I41" s="103"/>
      <c r="J41" s="40">
        <v>600</v>
      </c>
      <c r="K41" s="8" t="s">
        <v>192</v>
      </c>
    </row>
    <row r="42" spans="1:11">
      <c r="C42" s="7" t="s">
        <v>146</v>
      </c>
      <c r="D42" s="8" t="s">
        <v>147</v>
      </c>
      <c r="E42" s="8" t="s">
        <v>148</v>
      </c>
      <c r="G42" s="12" t="s">
        <v>149</v>
      </c>
      <c r="I42" s="103"/>
    </row>
    <row r="43" spans="1:11">
      <c r="I43" s="103"/>
    </row>
    <row r="44" spans="1:11">
      <c r="A44" s="24">
        <v>10</v>
      </c>
      <c r="B44" s="8" t="s">
        <v>302</v>
      </c>
      <c r="C44" s="8" t="s">
        <v>317</v>
      </c>
      <c r="D44" s="8" t="s">
        <v>318</v>
      </c>
      <c r="E44" s="8" t="s">
        <v>319</v>
      </c>
      <c r="I44" s="9">
        <v>600</v>
      </c>
      <c r="J44" s="9">
        <v>600</v>
      </c>
    </row>
    <row r="45" spans="1:11">
      <c r="I45" s="103"/>
    </row>
    <row r="46" spans="1:11">
      <c r="B46" s="8" t="s">
        <v>350</v>
      </c>
      <c r="I46" s="103"/>
      <c r="J46" s="9">
        <v>600</v>
      </c>
    </row>
    <row r="47" spans="1:11">
      <c r="I47" s="103"/>
    </row>
    <row r="48" spans="1:11">
      <c r="I48" s="103"/>
    </row>
    <row r="49" spans="1:10">
      <c r="I49" s="103"/>
    </row>
    <row r="50" spans="1:10">
      <c r="H50" s="8" t="s">
        <v>354</v>
      </c>
      <c r="I50" s="103">
        <f>SUM(I11:I46)</f>
        <v>1200</v>
      </c>
      <c r="J50" s="9">
        <f>SUM(J11:J45)</f>
        <v>4800</v>
      </c>
    </row>
    <row r="51" spans="1:10">
      <c r="I51" s="103"/>
    </row>
    <row r="52" spans="1:10">
      <c r="H52" s="8" t="s">
        <v>83</v>
      </c>
      <c r="I52" s="103">
        <f>I50-I8</f>
        <v>-7682</v>
      </c>
      <c r="J52" s="9">
        <f>J50-J6</f>
        <v>-1365</v>
      </c>
    </row>
    <row r="57" spans="1:10">
      <c r="A57" s="8"/>
      <c r="G57"/>
      <c r="J57" s="8"/>
    </row>
    <row r="58" spans="1:10">
      <c r="A58" s="8"/>
      <c r="G58"/>
      <c r="J58" s="8"/>
    </row>
    <row r="59" spans="1:10">
      <c r="A59" s="8"/>
      <c r="G59"/>
      <c r="J59" s="8"/>
    </row>
    <row r="60" spans="1:10">
      <c r="A60" s="8"/>
      <c r="G60"/>
      <c r="J60" s="8"/>
    </row>
    <row r="61" spans="1:10">
      <c r="A61" s="8"/>
      <c r="G61"/>
      <c r="J61" s="8"/>
    </row>
  </sheetData>
  <mergeCells count="1">
    <mergeCell ref="E17:F17"/>
  </mergeCells>
  <hyperlinks>
    <hyperlink ref="G41" r:id="rId1"/>
    <hyperlink ref="G21" r:id="rId2"/>
    <hyperlink ref="G14" r:id="rId3"/>
    <hyperlink ref="G6" r:id="rId4"/>
    <hyperlink ref="G20" r:id="rId5"/>
    <hyperlink ref="G37" r:id="rId6"/>
    <hyperlink ref="G17" r:id="rId7"/>
    <hyperlink ref="G12" r:id="rId8"/>
    <hyperlink ref="G23" r:id="rId9"/>
    <hyperlink ref="G42" r:id="rId10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Proposed 2017</vt:lpstr>
      <vt:lpstr>Conference 2017</vt:lpstr>
      <vt:lpstr>Media Policy 2017</vt:lpstr>
      <vt:lpstr>Metrics Project 2016</vt:lpstr>
      <vt:lpstr>Media Policy 2016</vt:lpstr>
      <vt:lpstr>What Counts</vt:lpstr>
      <vt:lpstr>Vocus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2015-03-06T18:08:38Z</dcterms:created>
  <dcterms:modified xsi:type="dcterms:W3CDTF">2017-03-16T23:50:02Z</dcterms:modified>
</cp:coreProperties>
</file>