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60" yWindow="180" windowWidth="14760" windowHeight="16960" tabRatio="500"/>
  </bookViews>
  <sheets>
    <sheet name="Approved 2017" sheetId="1" r:id="rId1"/>
    <sheet name="Conference 2017" sheetId="9" r:id="rId2"/>
    <sheet name="Media Policy 2017" sheetId="10" r:id="rId3"/>
    <sheet name="Impact Driver-CCT" sheetId="11" r:id="rId4"/>
    <sheet name="What Counts" sheetId="4" r:id="rId5"/>
    <sheet name="Sheet2" sheetId="13" r:id="rId6"/>
    <sheet name="Sheet1" sheetId="12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0" l="1"/>
  <c r="E18" i="10"/>
  <c r="E37" i="10"/>
  <c r="E48" i="10"/>
  <c r="E53" i="10"/>
  <c r="B19" i="9"/>
  <c r="D25" i="1"/>
  <c r="D11" i="1"/>
  <c r="D16" i="1"/>
  <c r="D38" i="1"/>
  <c r="D40" i="1"/>
  <c r="D53" i="1"/>
  <c r="D61" i="1"/>
  <c r="D74" i="1"/>
  <c r="D80" i="1"/>
  <c r="D84" i="1"/>
  <c r="D88" i="1"/>
  <c r="G16" i="1"/>
  <c r="F11" i="1"/>
  <c r="F16" i="1"/>
  <c r="F25" i="1"/>
  <c r="F38" i="1"/>
  <c r="F40" i="1"/>
  <c r="F53" i="1"/>
  <c r="F61" i="1"/>
  <c r="F74" i="1"/>
  <c r="F80" i="1"/>
  <c r="F84" i="1"/>
  <c r="E11" i="1"/>
  <c r="E16" i="1"/>
  <c r="E25" i="1"/>
  <c r="E38" i="1"/>
  <c r="E40" i="1"/>
  <c r="E53" i="1"/>
  <c r="E56" i="1"/>
  <c r="E61" i="1"/>
  <c r="E74" i="1"/>
  <c r="E80" i="1"/>
  <c r="E84" i="1"/>
  <c r="G61" i="1"/>
  <c r="G38" i="1"/>
  <c r="G25" i="1"/>
  <c r="G11" i="1"/>
  <c r="G53" i="1"/>
  <c r="G74" i="1"/>
  <c r="E27" i="11"/>
  <c r="E9" i="11"/>
  <c r="E29" i="11"/>
  <c r="D9" i="11"/>
  <c r="B34" i="9"/>
  <c r="B44" i="9"/>
  <c r="B50" i="9"/>
  <c r="I39" i="9"/>
  <c r="C19" i="9"/>
  <c r="C23" i="9"/>
  <c r="C28" i="9"/>
  <c r="C34" i="9"/>
  <c r="C44" i="9"/>
  <c r="C58" i="9"/>
  <c r="C65" i="9"/>
  <c r="C68" i="9"/>
  <c r="B28" i="9"/>
  <c r="B23" i="9"/>
  <c r="B58" i="9"/>
  <c r="B65" i="9"/>
  <c r="B68" i="9"/>
  <c r="I33" i="9"/>
  <c r="I19" i="9"/>
  <c r="C70" i="9"/>
  <c r="H80" i="10"/>
  <c r="G80" i="10"/>
  <c r="H67" i="10"/>
  <c r="G67" i="10"/>
  <c r="K9" i="10"/>
  <c r="K14" i="10"/>
  <c r="K18" i="10"/>
  <c r="K37" i="10"/>
  <c r="K46" i="10"/>
  <c r="K48" i="10"/>
  <c r="K51" i="10"/>
  <c r="K53" i="10"/>
  <c r="H18" i="10"/>
  <c r="H37" i="10"/>
  <c r="H48" i="10"/>
  <c r="H53" i="10"/>
  <c r="G37" i="10"/>
  <c r="G48" i="10"/>
  <c r="G53" i="10"/>
  <c r="J37" i="10"/>
  <c r="J46" i="10"/>
  <c r="J48" i="10"/>
  <c r="J51" i="10"/>
  <c r="B70" i="9"/>
  <c r="K17" i="4"/>
  <c r="H26" i="4"/>
  <c r="H30" i="4"/>
  <c r="H32" i="4"/>
  <c r="B17" i="4"/>
  <c r="C10" i="4"/>
  <c r="D10" i="4"/>
  <c r="F10" i="4"/>
  <c r="C12" i="4"/>
  <c r="D12" i="4"/>
  <c r="F12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G80" i="1"/>
  <c r="G40" i="1"/>
</calcChain>
</file>

<file path=xl/sharedStrings.xml><?xml version="1.0" encoding="utf-8"?>
<sst xmlns="http://schemas.openxmlformats.org/spreadsheetml/2006/main" count="325" uniqueCount="271">
  <si>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</si>
  <si>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</si>
  <si>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</si>
  <si>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</si>
  <si>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</si>
  <si>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</si>
  <si>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</si>
  <si>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Projected Restricted</t>
  </si>
  <si>
    <t>Notes</t>
  </si>
  <si>
    <t>REVENUE</t>
  </si>
  <si>
    <t>GRANTS</t>
  </si>
  <si>
    <t>EARNED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</si>
  <si>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</si>
  <si>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</si>
  <si>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</si>
  <si>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</si>
  <si>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</si>
  <si>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</si>
  <si>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Member Dues</t>
  </si>
  <si>
    <t>TOTAL REVENUE</t>
  </si>
  <si>
    <t>EXPENSE</t>
  </si>
  <si>
    <t>OVERHEAD</t>
  </si>
  <si>
    <t>Sponsorship Fee</t>
  </si>
  <si>
    <t>Personnel</t>
  </si>
  <si>
    <t>Personnel-FTE</t>
  </si>
  <si>
    <t>Contractor (Social Curator)</t>
  </si>
  <si>
    <t>Admin</t>
  </si>
  <si>
    <t>Bank/Credit Fees</t>
  </si>
  <si>
    <t>Program</t>
  </si>
  <si>
    <t>Promotion</t>
  </si>
  <si>
    <t>Website Fees</t>
  </si>
  <si>
    <t>Program (misc)</t>
  </si>
  <si>
    <t>Contractor Reimburse</t>
  </si>
  <si>
    <t>Legal</t>
  </si>
  <si>
    <t>Hardware/ Software Non-Cap</t>
  </si>
  <si>
    <t>Software Licensing</t>
  </si>
  <si>
    <t>Tools we use for programs: dropbox, basecamp, etc.</t>
  </si>
  <si>
    <t>Travel</t>
  </si>
  <si>
    <t>Entertainment-Meals</t>
  </si>
  <si>
    <t>Events</t>
  </si>
  <si>
    <t>Office Supplies</t>
  </si>
  <si>
    <t>Member Capacity Building</t>
  </si>
  <si>
    <t>EEJF</t>
  </si>
  <si>
    <t>TOTAL EXPENSE</t>
  </si>
  <si>
    <t>Contingency</t>
  </si>
  <si>
    <t>BALANCE</t>
  </si>
  <si>
    <t>Total Revenue</t>
  </si>
  <si>
    <t>subtotal</t>
  </si>
  <si>
    <t>Balance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</si>
  <si>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</si>
  <si>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</si>
  <si>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</si>
  <si>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</si>
  <si>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</si>
  <si>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</si>
  <si>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</si>
  <si>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</si>
  <si>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</si>
  <si>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</si>
  <si>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</si>
  <si>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</si>
  <si>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</si>
  <si>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</si>
  <si>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In These Times</t>
  </si>
  <si>
    <t>Revenue</t>
  </si>
  <si>
    <t>Sponsorships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</si>
  <si>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</si>
  <si>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</si>
  <si>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</si>
  <si>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</si>
  <si>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</si>
  <si>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</si>
  <si>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Subtotal</t>
  </si>
  <si>
    <t>Meals &amp; Entertainment</t>
  </si>
  <si>
    <t>Thursday Meetings</t>
  </si>
  <si>
    <t>Friday Meetings</t>
  </si>
  <si>
    <t>Saturday AM Meetings</t>
  </si>
  <si>
    <t>Travel &amp; Hotel</t>
  </si>
  <si>
    <t xml:space="preserve">  Guest Speakers</t>
  </si>
  <si>
    <t xml:space="preserve">  Director Travel</t>
  </si>
  <si>
    <t>Supplies and Misc</t>
  </si>
  <si>
    <t xml:space="preserve">  Website</t>
  </si>
  <si>
    <t xml:space="preserve">  Supplies</t>
  </si>
  <si>
    <t xml:space="preserve">  Postage</t>
  </si>
  <si>
    <t>Total Expenses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</si>
  <si>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</si>
  <si>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</si>
  <si>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</si>
  <si>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</si>
  <si>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</si>
  <si>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Contractor (Curriculum)</t>
  </si>
  <si>
    <t>Earned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</si>
  <si>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</si>
  <si>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</si>
  <si>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</si>
  <si>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</si>
  <si>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</si>
  <si>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</si>
  <si>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</si>
  <si>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</si>
  <si>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Contractor (Webpage)</t>
  </si>
  <si>
    <t>Event (A/V)</t>
  </si>
  <si>
    <t>Travel (Speakers)</t>
  </si>
  <si>
    <t>Meals (coffee/snack at workshops)</t>
  </si>
  <si>
    <t>Program-Strategic Plan for Sector--coverd by MDF grant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</si>
  <si>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</si>
  <si>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</si>
  <si>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</si>
  <si>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</si>
  <si>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</si>
  <si>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</si>
  <si>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</si>
  <si>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</si>
  <si>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</si>
  <si>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</si>
  <si>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</si>
  <si>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</si>
  <si>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</si>
  <si>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</si>
  <si>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</si>
  <si>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</si>
  <si>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</si>
  <si>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</si>
  <si>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</si>
  <si>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</si>
  <si>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Proposed 2016</t>
  </si>
  <si>
    <t>Use this to check against FNP actuals</t>
  </si>
  <si>
    <t>Current Balance</t>
  </si>
  <si>
    <t>Ba;ance = MDF restricted funds to be used in 2017 if awarded</t>
  </si>
  <si>
    <t>2016 Annual Meeting Budget</t>
  </si>
  <si>
    <t xml:space="preserve">  Attendees (scholarship fund)</t>
  </si>
  <si>
    <t xml:space="preserve">  Staff Travel (Manolia)</t>
  </si>
  <si>
    <t xml:space="preserve">  Printing (posters-mobile program)</t>
  </si>
  <si>
    <t>(FNP sponsorship fee 7%)</t>
  </si>
  <si>
    <t>Overhead</t>
  </si>
  <si>
    <t>2016 Actual</t>
  </si>
  <si>
    <t>AV + Resources (easels etc)</t>
  </si>
  <si>
    <t>Wednesday</t>
  </si>
  <si>
    <t>Thursday</t>
  </si>
  <si>
    <t>Friday</t>
  </si>
  <si>
    <t>(26380 total counting dues on Jan-Dec basis)</t>
  </si>
  <si>
    <t>2016 Approved</t>
  </si>
  <si>
    <t>Actual 2016</t>
  </si>
  <si>
    <t xml:space="preserve">Software </t>
  </si>
  <si>
    <t>Malavika Jayaram</t>
  </si>
  <si>
    <t>Steven Renderos</t>
  </si>
  <si>
    <t>Amina Fazlullah</t>
  </si>
  <si>
    <t>Travel Grants</t>
  </si>
  <si>
    <t>Jess Clarke</t>
  </si>
  <si>
    <t>Paul Koberstein</t>
  </si>
  <si>
    <t>Candice Bernd</t>
  </si>
  <si>
    <t>Trenae Nuri</t>
  </si>
  <si>
    <t>Aaron Cantu</t>
  </si>
  <si>
    <t>Sylvia Harvey</t>
  </si>
  <si>
    <t>Araz Hachadourian</t>
  </si>
  <si>
    <t>RPE</t>
  </si>
  <si>
    <t>Cascadia Times</t>
  </si>
  <si>
    <t>Truthout</t>
  </si>
  <si>
    <t>PhillyCam</t>
  </si>
  <si>
    <t>freelance</t>
  </si>
  <si>
    <t>Speaker Travel</t>
  </si>
  <si>
    <t>Mike Ludwig</t>
  </si>
  <si>
    <t>Granted</t>
  </si>
  <si>
    <t>Rebecca Burns</t>
  </si>
  <si>
    <t>Yes</t>
  </si>
  <si>
    <t>Kaavya Asoka</t>
  </si>
  <si>
    <t>Dissent</t>
  </si>
  <si>
    <t>wire transfer fee</t>
  </si>
  <si>
    <t>Paid (actuals)</t>
  </si>
  <si>
    <t>Earmarked for 2016; arrived in 2015</t>
  </si>
  <si>
    <t>see projects</t>
  </si>
  <si>
    <t>Arrived August for Sept-Aug (25K-7% FNP)</t>
  </si>
  <si>
    <t>beta test new service</t>
  </si>
  <si>
    <t>Proposed 2017</t>
  </si>
  <si>
    <t>Actual 2017</t>
  </si>
  <si>
    <t>TMC Staff</t>
  </si>
  <si>
    <t>Facilitator (Chris Michael)</t>
  </si>
  <si>
    <t>Wednesday Special Event</t>
  </si>
  <si>
    <t>Thursday-Saturday Meeting Rooms</t>
  </si>
  <si>
    <t>Busboys and Poets 5th and K</t>
  </si>
  <si>
    <t>bartered with Lesley in exchange for comp reg, hotel and travel (value=1200)</t>
  </si>
  <si>
    <t>Change in shape of conf not anticipated in Oct.</t>
  </si>
  <si>
    <t>Sponsors:</t>
  </si>
  <si>
    <t>IIE/MacArthur</t>
  </si>
  <si>
    <t>POC travel scholarships</t>
  </si>
  <si>
    <t>Dem Fund</t>
  </si>
  <si>
    <t>Panels on engagement/collaboration</t>
  </si>
  <si>
    <t>epubHub</t>
  </si>
  <si>
    <t>coffee/snack break</t>
  </si>
  <si>
    <t>IIE/Ford</t>
  </si>
  <si>
    <t>POC travel Scholarships</t>
  </si>
  <si>
    <t>BK</t>
  </si>
  <si>
    <t>Busboys reception</t>
  </si>
  <si>
    <t>total</t>
  </si>
  <si>
    <t>Busboys and Poets</t>
  </si>
  <si>
    <t>Busboys</t>
  </si>
  <si>
    <t>Amtrak (228) + Wash Court (819.84)+ Airbnb (</t>
  </si>
  <si>
    <t>TMCinColor</t>
  </si>
  <si>
    <t>loft (reception 978.75 + rental 200)</t>
  </si>
  <si>
    <t>lounge (rental)</t>
  </si>
  <si>
    <t xml:space="preserve">  Wash Court Attrition</t>
  </si>
  <si>
    <t>Thursday TMCinColor</t>
  </si>
  <si>
    <t>ThursdayTMCinColor</t>
  </si>
  <si>
    <t>Friday Snack Break</t>
  </si>
  <si>
    <t>Ultra Snack (1980) + Coffee</t>
  </si>
  <si>
    <t>*Note that they didn't charg us room rental for Thurs…</t>
  </si>
  <si>
    <t>Thursday Snack Break</t>
  </si>
  <si>
    <t>Trail Mix snack</t>
  </si>
  <si>
    <t>Non-Member Scholarship Fees</t>
  </si>
  <si>
    <t>Paid via grants/ offset below by cost</t>
  </si>
  <si>
    <t>Cost without reg fees was 12,369 (offset above)</t>
  </si>
  <si>
    <t>includes facilitator</t>
  </si>
  <si>
    <t xml:space="preserve">Air (660.80) + WashCourt (614.88) + Harrington (226.72) </t>
  </si>
  <si>
    <t>Wednesday Reception</t>
  </si>
  <si>
    <t>**This went against our bottom line**</t>
  </si>
  <si>
    <t>FNP takes 7%</t>
  </si>
  <si>
    <t>EVENT Subtotal</t>
  </si>
  <si>
    <t>Contractor (TMC Conf)</t>
  </si>
  <si>
    <t>Services</t>
  </si>
  <si>
    <t>Starting Balance</t>
  </si>
  <si>
    <t>Content Grants</t>
  </si>
  <si>
    <t xml:space="preserve">Meals </t>
  </si>
  <si>
    <t>Event</t>
  </si>
  <si>
    <t>TMC Membershp one Year</t>
  </si>
  <si>
    <t>FNP sponsorship fee</t>
  </si>
  <si>
    <t>Personnel-Project Manager</t>
  </si>
  <si>
    <t>Personnel-Director</t>
  </si>
  <si>
    <t>Reporting</t>
  </si>
  <si>
    <t>Bookkeeping</t>
  </si>
  <si>
    <t>Service cancelled</t>
  </si>
  <si>
    <t>2017 Actual to date</t>
  </si>
  <si>
    <t>Contractor (Website/database)</t>
  </si>
  <si>
    <t>Speakers to conference</t>
  </si>
  <si>
    <t>[Note: actual total will be higher by year end]</t>
  </si>
  <si>
    <t>MDF (2016-2017)</t>
  </si>
  <si>
    <t>MDF (2017-2018)</t>
  </si>
  <si>
    <t>Park Foundation via  New Economy</t>
  </si>
  <si>
    <t>Ford IIE (staff travel)</t>
  </si>
  <si>
    <t>2017 Approved</t>
  </si>
  <si>
    <t xml:space="preserve">Overages: </t>
  </si>
  <si>
    <t>Services (misc)</t>
  </si>
  <si>
    <t>Quixote (Conference)</t>
  </si>
  <si>
    <t>Contractor (Project Management)</t>
  </si>
  <si>
    <t>Anticipated</t>
  </si>
  <si>
    <t>Proposals requested but not funded</t>
  </si>
  <si>
    <t xml:space="preserve">    MacArthur IIE</t>
  </si>
  <si>
    <t xml:space="preserve">    Ford IIE</t>
  </si>
  <si>
    <t xml:space="preserve">    Democracy Fund</t>
  </si>
  <si>
    <t>Total Earned</t>
  </si>
  <si>
    <t>FNP takes 7% for HR, bookkeeping</t>
  </si>
  <si>
    <t>Mainly for conference</t>
  </si>
  <si>
    <t>Registration for conferences we attend</t>
  </si>
  <si>
    <t>Registration</t>
  </si>
  <si>
    <t>Contract runs Sept1-Aug 31; 2017 are late payments from 2016</t>
  </si>
  <si>
    <t>Through 6/2017</t>
  </si>
  <si>
    <t>Includes benefits</t>
  </si>
  <si>
    <t>Software programs--Zoom, SurveyMonkey</t>
  </si>
  <si>
    <t>Maintain website-Cividesk, Laughing Squid</t>
  </si>
  <si>
    <t>Mainly for conference--processing reg fees</t>
  </si>
  <si>
    <t>Website (after 2016 I moved this to website fees)</t>
  </si>
  <si>
    <t>Total Program</t>
  </si>
  <si>
    <t>Total Admin</t>
  </si>
  <si>
    <t>Total Personnel</t>
  </si>
  <si>
    <t>Anticipated Expenses July-Dec</t>
  </si>
  <si>
    <t>Anticipated End of Year Balance</t>
  </si>
  <si>
    <t>Impact Driver (See Impact Driver Sheet)</t>
  </si>
  <si>
    <t>Vendors</t>
  </si>
  <si>
    <t xml:space="preserve">  epubHUb</t>
  </si>
  <si>
    <t xml:space="preserve">  Berrett Koehler</t>
  </si>
  <si>
    <t>Sponsors (funders)</t>
  </si>
  <si>
    <t>Sponsors (vendors)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</si>
</sst>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164" formatCode="&quot;$&quot;#,##0_);[Red]\(&quot;$&quot;#,##0\)"/>
    <numFmt numFmtId="165" formatCode="_(&quot;$&quot;* #,##0.00_);_(&quot;$&quot;* \(#,##0.00\);_(&quot;$&quot;* &quot;-&quot;??_);_(@_)"/>
    <numFmt numFmtId="166" formatCode="&quot;$&quot;#,##0.00"/>
    <numFmt numFmtId="167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mbria"/>
      <scheme val="major"/>
    </font>
    <font>
      <sz val="12"/>
      <name val="Cambria"/>
      <scheme val="major"/>
    </font>
    <font>
      <u/>
      <sz val="12"/>
      <name val="Cambria"/>
      <scheme val="major"/>
    </font>
    <font>
      <sz val="12"/>
      <color theme="0" tint="-0.499984740745262"/>
      <name val="Cambria"/>
      <scheme val="major"/>
    </font>
    <font>
      <sz val="12"/>
      <color rgb="FF0000FF"/>
      <name val="Cambria"/>
      <scheme val="major"/>
    </font>
    <font>
      <b/>
      <sz val="12"/>
      <name val="Cambria"/>
      <scheme val="major"/>
    </font>
    <font>
      <b/>
      <sz val="12"/>
      <color theme="1"/>
      <name val="Cambria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  <xf numFmtId="0" fontId="6" fillId="0" borderId="0" xfId="0" applyFont="1"/>
    <xf numFmtId="0" fontId="7" fillId="0" borderId="0" xfId="0" applyFont="1"/>
    <xf numFmtId="166" fontId="7" fillId="0" borderId="0" xfId="0" applyNumberFormat="1" applyFont="1"/>
    <xf numFmtId="167" fontId="7" fillId="0" borderId="0" xfId="0" applyNumberFormat="1" applyFont="1"/>
    <xf numFmtId="2" fontId="0" fillId="0" borderId="0" xfId="0" applyNumberFormat="1"/>
    <xf numFmtId="1" fontId="8" fillId="0" borderId="0" xfId="0" applyNumberFormat="1" applyFont="1"/>
    <xf numFmtId="2" fontId="9" fillId="0" borderId="0" xfId="0" applyNumberFormat="1" applyFont="1" applyFill="1"/>
    <xf numFmtId="0" fontId="8" fillId="0" borderId="0" xfId="0" applyFont="1"/>
    <xf numFmtId="2" fontId="8" fillId="0" borderId="0" xfId="0" applyNumberFormat="1" applyFont="1"/>
    <xf numFmtId="2" fontId="10" fillId="3" borderId="0" xfId="0" applyNumberFormat="1" applyFont="1" applyFill="1"/>
    <xf numFmtId="0" fontId="11" fillId="0" borderId="1" xfId="0" applyFont="1" applyBorder="1" applyAlignment="1">
      <alignment wrapText="1"/>
    </xf>
    <xf numFmtId="166" fontId="11" fillId="0" borderId="0" xfId="0" applyNumberFormat="1" applyFont="1"/>
    <xf numFmtId="0" fontId="11" fillId="0" borderId="0" xfId="0" applyFont="1"/>
    <xf numFmtId="167" fontId="8" fillId="0" borderId="0" xfId="0" applyNumberFormat="1" applyFont="1"/>
    <xf numFmtId="3" fontId="8" fillId="0" borderId="1" xfId="0" applyNumberFormat="1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wrapText="1"/>
    </xf>
    <xf numFmtId="2" fontId="10" fillId="3" borderId="0" xfId="0" applyNumberFormat="1" applyFont="1" applyFill="1" applyBorder="1" applyAlignment="1">
      <alignment wrapText="1"/>
    </xf>
    <xf numFmtId="167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wrapText="1"/>
    </xf>
    <xf numFmtId="2" fontId="9" fillId="3" borderId="0" xfId="0" applyNumberFormat="1" applyFont="1" applyFill="1"/>
    <xf numFmtId="3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 wrapText="1"/>
    </xf>
    <xf numFmtId="167" fontId="8" fillId="0" borderId="1" xfId="0" applyNumberFormat="1" applyFont="1" applyBorder="1" applyAlignment="1">
      <alignment horizontal="right" wrapText="1"/>
    </xf>
    <xf numFmtId="0" fontId="9" fillId="0" borderId="0" xfId="0" applyFont="1"/>
    <xf numFmtId="3" fontId="11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1" fontId="11" fillId="0" borderId="1" xfId="0" applyNumberFormat="1" applyFont="1" applyBorder="1" applyAlignment="1">
      <alignment horizontal="right" wrapText="1"/>
    </xf>
    <xf numFmtId="2" fontId="12" fillId="3" borderId="1" xfId="0" applyNumberFormat="1" applyFont="1" applyFill="1" applyBorder="1" applyAlignment="1">
      <alignment horizontal="right" wrapText="1"/>
    </xf>
    <xf numFmtId="166" fontId="11" fillId="0" borderId="1" xfId="0" applyNumberFormat="1" applyFont="1" applyBorder="1" applyAlignment="1">
      <alignment vertical="center" wrapText="1"/>
    </xf>
    <xf numFmtId="167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16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166" fontId="8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vertical="center" wrapText="1"/>
    </xf>
    <xf numFmtId="166" fontId="8" fillId="0" borderId="0" xfId="0" applyNumberFormat="1" applyFont="1"/>
    <xf numFmtId="0" fontId="11" fillId="0" borderId="0" xfId="0" applyFont="1" applyFill="1" applyBorder="1" applyAlignment="1">
      <alignment wrapText="1"/>
    </xf>
    <xf numFmtId="164" fontId="11" fillId="0" borderId="0" xfId="0" applyNumberFormat="1" applyFont="1"/>
    <xf numFmtId="2" fontId="11" fillId="0" borderId="0" xfId="0" applyNumberFormat="1" applyFont="1"/>
    <xf numFmtId="1" fontId="11" fillId="0" borderId="0" xfId="0" applyNumberFormat="1" applyFont="1"/>
    <xf numFmtId="164" fontId="12" fillId="0" borderId="0" xfId="0" applyNumberFormat="1" applyFont="1" applyFill="1"/>
    <xf numFmtId="0" fontId="8" fillId="0" borderId="0" xfId="0" applyFont="1" applyBorder="1" applyAlignment="1">
      <alignment wrapText="1"/>
    </xf>
    <xf numFmtId="166" fontId="0" fillId="0" borderId="0" xfId="0" applyNumberFormat="1" applyFill="1"/>
    <xf numFmtId="0" fontId="7" fillId="4" borderId="0" xfId="0" applyFont="1" applyFill="1"/>
    <xf numFmtId="166" fontId="7" fillId="4" borderId="0" xfId="0" applyNumberFormat="1" applyFont="1" applyFill="1"/>
    <xf numFmtId="0" fontId="7" fillId="0" borderId="0" xfId="0" applyFont="1" applyFill="1"/>
    <xf numFmtId="166" fontId="7" fillId="0" borderId="0" xfId="0" applyNumberFormat="1" applyFont="1" applyFill="1"/>
    <xf numFmtId="166" fontId="6" fillId="0" borderId="0" xfId="94" applyNumberFormat="1" applyFont="1"/>
    <xf numFmtId="165" fontId="6" fillId="0" borderId="0" xfId="94" applyNumberFormat="1" applyFont="1"/>
    <xf numFmtId="166" fontId="6" fillId="0" borderId="0" xfId="0" applyNumberFormat="1" applyFont="1"/>
    <xf numFmtId="166" fontId="1" fillId="0" borderId="0" xfId="94" applyNumberFormat="1" applyFont="1"/>
    <xf numFmtId="166" fontId="0" fillId="4" borderId="0" xfId="0" applyNumberFormat="1" applyFill="1"/>
    <xf numFmtId="166" fontId="5" fillId="0" borderId="0" xfId="0" applyNumberFormat="1" applyFont="1"/>
    <xf numFmtId="166" fontId="2" fillId="0" borderId="0" xfId="94" applyNumberFormat="1" applyFont="1"/>
    <xf numFmtId="166" fontId="0" fillId="0" borderId="0" xfId="94" applyNumberFormat="1" applyFont="1"/>
    <xf numFmtId="165" fontId="2" fillId="0" borderId="0" xfId="94" applyNumberFormat="1" applyFont="1"/>
    <xf numFmtId="166" fontId="14" fillId="0" borderId="0" xfId="0" applyNumberFormat="1" applyFont="1" applyFill="1" applyBorder="1" applyAlignment="1" applyProtection="1"/>
    <xf numFmtId="166" fontId="0" fillId="4" borderId="0" xfId="94" applyNumberFormat="1" applyFont="1" applyFill="1"/>
    <xf numFmtId="166" fontId="0" fillId="0" borderId="0" xfId="94" applyNumberFormat="1" applyFont="1" applyFill="1"/>
    <xf numFmtId="166" fontId="5" fillId="0" borderId="0" xfId="94" applyNumberFormat="1" applyFont="1"/>
    <xf numFmtId="166" fontId="7" fillId="0" borderId="0" xfId="94" applyNumberFormat="1" applyFont="1"/>
    <xf numFmtId="166" fontId="13" fillId="0" borderId="0" xfId="94" applyNumberFormat="1" applyFont="1"/>
    <xf numFmtId="0" fontId="15" fillId="0" borderId="0" xfId="0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166" fontId="17" fillId="0" borderId="0" xfId="0" applyNumberFormat="1" applyFont="1"/>
    <xf numFmtId="3" fontId="16" fillId="0" borderId="0" xfId="0" applyNumberFormat="1" applyFont="1"/>
    <xf numFmtId="6" fontId="16" fillId="0" borderId="0" xfId="0" applyNumberFormat="1" applyFont="1"/>
    <xf numFmtId="166" fontId="17" fillId="0" borderId="0" xfId="0" applyNumberFormat="1" applyFont="1" applyFill="1"/>
    <xf numFmtId="0" fontId="18" fillId="0" borderId="0" xfId="0" applyFont="1"/>
    <xf numFmtId="166" fontId="18" fillId="0" borderId="0" xfId="0" applyNumberFormat="1" applyFont="1"/>
    <xf numFmtId="166" fontId="16" fillId="0" borderId="0" xfId="0" applyNumberFormat="1" applyFont="1" applyFill="1"/>
    <xf numFmtId="0" fontId="16" fillId="0" borderId="0" xfId="0" applyFont="1" applyFill="1"/>
    <xf numFmtId="0" fontId="16" fillId="4" borderId="0" xfId="0" applyFont="1" applyFill="1"/>
    <xf numFmtId="167" fontId="16" fillId="0" borderId="0" xfId="0" applyNumberFormat="1" applyFont="1"/>
    <xf numFmtId="167" fontId="16" fillId="0" borderId="0" xfId="0" applyNumberFormat="1" applyFont="1" applyAlignment="1">
      <alignment horizontal="right"/>
    </xf>
    <xf numFmtId="167" fontId="17" fillId="0" borderId="0" xfId="0" applyNumberFormat="1" applyFont="1"/>
    <xf numFmtId="167" fontId="19" fillId="0" borderId="0" xfId="0" applyNumberFormat="1" applyFont="1"/>
    <xf numFmtId="0" fontId="16" fillId="2" borderId="0" xfId="0" applyFont="1" applyFill="1"/>
    <xf numFmtId="167" fontId="16" fillId="2" borderId="0" xfId="0" applyNumberFormat="1" applyFont="1" applyFill="1"/>
    <xf numFmtId="167" fontId="16" fillId="4" borderId="0" xfId="0" applyNumberFormat="1" applyFont="1" applyFill="1"/>
    <xf numFmtId="0" fontId="17" fillId="0" borderId="0" xfId="0" applyFont="1" applyAlignment="1"/>
    <xf numFmtId="167" fontId="16" fillId="0" borderId="0" xfId="0" applyNumberFormat="1" applyFont="1" applyFill="1"/>
    <xf numFmtId="0" fontId="17" fillId="0" borderId="0" xfId="0" applyFont="1" applyFill="1" applyAlignment="1"/>
    <xf numFmtId="167" fontId="20" fillId="0" borderId="0" xfId="0" applyNumberFormat="1" applyFont="1" applyFill="1"/>
    <xf numFmtId="167" fontId="20" fillId="4" borderId="0" xfId="0" applyNumberFormat="1" applyFont="1" applyFill="1"/>
    <xf numFmtId="0" fontId="17" fillId="4" borderId="0" xfId="0" applyFont="1" applyFill="1"/>
    <xf numFmtId="0" fontId="17" fillId="4" borderId="0" xfId="0" applyFont="1" applyFill="1" applyAlignment="1"/>
    <xf numFmtId="0" fontId="21" fillId="0" borderId="0" xfId="0" applyFont="1"/>
    <xf numFmtId="166" fontId="22" fillId="0" borderId="0" xfId="0" applyNumberFormat="1" applyFont="1"/>
    <xf numFmtId="0" fontId="22" fillId="0" borderId="0" xfId="0" applyFont="1"/>
    <xf numFmtId="3" fontId="22" fillId="0" borderId="0" xfId="0" applyNumberFormat="1" applyFont="1"/>
    <xf numFmtId="0" fontId="21" fillId="4" borderId="0" xfId="0" applyFont="1" applyFill="1"/>
    <xf numFmtId="0" fontId="22" fillId="4" borderId="0" xfId="0" applyFont="1" applyFill="1"/>
    <xf numFmtId="167" fontId="22" fillId="0" borderId="0" xfId="0" applyNumberFormat="1" applyFont="1"/>
  </cellXfs>
  <cellStyles count="136">
    <cellStyle name="Currency" xfId="9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4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I88"/>
  <sheetViews>
    <sheetView tabSelected="1" topLeftCell="A34" workbookViewId="0">
      <selection activeCell="B38" sqref="B38"/>
    </sheetView>
  </sheetViews>
  <sheetFormatPr baseColWidth="10" defaultColWidth="11" defaultRowHeight="15" x14ac:dyDescent="0"/>
  <cols>
    <col min="1" max="2" width="11" style="5"/>
    <col min="3" max="3" width="23" style="5" bestFit="1" customWidth="1"/>
    <col min="4" max="5" width="23" style="6" customWidth="1"/>
    <col min="6" max="6" width="23" style="1" customWidth="1"/>
    <col min="7" max="7" width="16.83203125" style="66" customWidth="1"/>
    <col min="8" max="16384" width="11" style="5"/>
  </cols>
  <sheetData>
    <row r="2" spans="1:9">
      <c r="A2" s="4" t="s">
        <v>9</v>
      </c>
      <c r="D2" s="6" t="s">
        <v>230</v>
      </c>
      <c r="E2" s="6" t="s">
        <v>238</v>
      </c>
      <c r="F2" s="1" t="s">
        <v>135</v>
      </c>
      <c r="G2" s="66" t="s">
        <v>141</v>
      </c>
      <c r="I2" s="5" t="s">
        <v>8</v>
      </c>
    </row>
    <row r="3" spans="1:9">
      <c r="D3" s="6" t="s">
        <v>254</v>
      </c>
    </row>
    <row r="4" spans="1:9" ht="23" customHeight="1">
      <c r="B4" s="5" t="s">
        <v>0</v>
      </c>
      <c r="G4" s="62"/>
      <c r="I4" s="5" t="s">
        <v>126</v>
      </c>
    </row>
    <row r="5" spans="1:9" s="55" customFormat="1" ht="21" customHeight="1">
      <c r="D5" s="56"/>
      <c r="E5" s="56"/>
      <c r="F5" s="63"/>
      <c r="G5" s="69"/>
    </row>
    <row r="6" spans="1:9" s="57" customFormat="1" ht="29" customHeight="1">
      <c r="D6" s="58"/>
      <c r="E6" s="58"/>
      <c r="F6" s="54"/>
      <c r="G6" s="70"/>
    </row>
    <row r="7" spans="1:9">
      <c r="A7" s="4" t="s">
        <v>10</v>
      </c>
      <c r="B7" s="5" t="s">
        <v>1</v>
      </c>
    </row>
    <row r="8" spans="1:9">
      <c r="C8" s="5" t="s">
        <v>3</v>
      </c>
      <c r="D8" s="6">
        <v>26523.87</v>
      </c>
      <c r="E8" s="6">
        <v>25000</v>
      </c>
      <c r="F8" s="62">
        <v>56977.37</v>
      </c>
      <c r="G8" s="62">
        <v>56977.37</v>
      </c>
    </row>
    <row r="9" spans="1:9">
      <c r="F9" s="64"/>
      <c r="G9" s="71"/>
    </row>
    <row r="10" spans="1:9">
      <c r="C10" s="5" t="s">
        <v>2</v>
      </c>
      <c r="D10" s="6">
        <v>50000</v>
      </c>
      <c r="E10" s="6">
        <v>50000</v>
      </c>
      <c r="F10" s="1">
        <v>60000</v>
      </c>
      <c r="G10" s="72">
        <v>60000</v>
      </c>
      <c r="I10" s="5" t="s">
        <v>169</v>
      </c>
    </row>
    <row r="11" spans="1:9">
      <c r="D11" s="59">
        <f>SUM(D8:D10)</f>
        <v>76523.87</v>
      </c>
      <c r="E11" s="59">
        <f>SUM(E8:E10)</f>
        <v>75000</v>
      </c>
      <c r="F11" s="65">
        <f>SUM(F8:F10)</f>
        <v>116977.37</v>
      </c>
      <c r="G11" s="65">
        <f>SUM(G8:G10)</f>
        <v>116977.37</v>
      </c>
    </row>
    <row r="12" spans="1:9" ht="27" customHeight="1"/>
    <row r="13" spans="1:9" ht="29" customHeight="1">
      <c r="B13" s="5" t="s">
        <v>4</v>
      </c>
    </row>
    <row r="14" spans="1:9" ht="24" customHeight="1">
      <c r="C14" s="5" t="s">
        <v>6</v>
      </c>
      <c r="F14" s="66">
        <v>8226</v>
      </c>
      <c r="G14" s="66">
        <v>6095.63</v>
      </c>
    </row>
    <row r="15" spans="1:9" ht="22" customHeight="1">
      <c r="C15" s="5" t="s">
        <v>234</v>
      </c>
      <c r="D15" s="6">
        <v>23250</v>
      </c>
      <c r="E15" s="6">
        <v>23250</v>
      </c>
      <c r="F15" s="66">
        <v>21750</v>
      </c>
      <c r="G15" s="66">
        <v>21750</v>
      </c>
      <c r="I15" s="5" t="s">
        <v>171</v>
      </c>
    </row>
    <row r="16" spans="1:9" ht="30" customHeight="1">
      <c r="D16" s="61">
        <f>SUM(D14:D15)</f>
        <v>23250</v>
      </c>
      <c r="E16" s="59">
        <f>SUM(E14:E15)</f>
        <v>23250</v>
      </c>
      <c r="F16" s="65">
        <f>SUM(F12:F15)</f>
        <v>29976</v>
      </c>
      <c r="G16" s="65">
        <f>SUM(G14:G15)</f>
        <v>27845.63</v>
      </c>
    </row>
    <row r="18" spans="1:9" ht="25" customHeight="1">
      <c r="B18" s="5" t="s">
        <v>7</v>
      </c>
      <c r="F18" s="65"/>
      <c r="G18" s="6"/>
    </row>
    <row r="19" spans="1:9" ht="25" customHeight="1">
      <c r="C19" s="5" t="s">
        <v>241</v>
      </c>
      <c r="F19" s="1">
        <v>50000</v>
      </c>
      <c r="G19" s="66">
        <v>50000</v>
      </c>
    </row>
    <row r="20" spans="1:9" ht="25" customHeight="1">
      <c r="C20" s="5" t="s">
        <v>6</v>
      </c>
      <c r="F20" s="1">
        <v>8600</v>
      </c>
      <c r="G20" s="66">
        <v>8000</v>
      </c>
    </row>
    <row r="21" spans="1:9" ht="25" customHeight="1">
      <c r="C21" s="5" t="s">
        <v>235</v>
      </c>
      <c r="E21" s="6">
        <v>25000</v>
      </c>
      <c r="F21" s="1">
        <v>25000</v>
      </c>
      <c r="G21" s="72">
        <v>25000</v>
      </c>
    </row>
    <row r="22" spans="1:9" ht="24" customHeight="1">
      <c r="C22" s="5" t="s">
        <v>236</v>
      </c>
      <c r="D22" s="6">
        <v>25000</v>
      </c>
      <c r="E22" s="6">
        <v>25000</v>
      </c>
    </row>
    <row r="23" spans="1:9" ht="29" customHeight="1">
      <c r="C23" s="5" t="s">
        <v>237</v>
      </c>
      <c r="D23" s="6">
        <v>25000</v>
      </c>
    </row>
    <row r="24" spans="1:9" ht="29" customHeight="1">
      <c r="C24" s="5" t="s">
        <v>243</v>
      </c>
      <c r="F24" s="5"/>
      <c r="G24" s="73">
        <v>60000</v>
      </c>
      <c r="I24" s="5" t="s">
        <v>244</v>
      </c>
    </row>
    <row r="25" spans="1:9" ht="25" customHeight="1">
      <c r="D25" s="61">
        <f>SUM(D19:D23)</f>
        <v>50000</v>
      </c>
      <c r="E25" s="61">
        <f>SUM(E20:E22)</f>
        <v>50000</v>
      </c>
      <c r="F25" s="2">
        <f>SUM(F19:F23)</f>
        <v>83600</v>
      </c>
      <c r="G25" s="65">
        <f>SUM(G19:G24)</f>
        <v>143000</v>
      </c>
    </row>
    <row r="26" spans="1:9">
      <c r="C26" s="6"/>
    </row>
    <row r="27" spans="1:9" ht="22" customHeight="1">
      <c r="A27" s="4" t="s">
        <v>11</v>
      </c>
      <c r="G27" s="73"/>
    </row>
    <row r="28" spans="1:9" ht="25" customHeight="1">
      <c r="B28" s="5">
        <v>1714108</v>
      </c>
      <c r="C28" s="5" t="s">
        <v>18</v>
      </c>
      <c r="D28" s="6">
        <v>15075</v>
      </c>
      <c r="E28" s="6">
        <v>20900</v>
      </c>
      <c r="F28" s="6">
        <v>15500</v>
      </c>
      <c r="G28" s="72">
        <v>20000</v>
      </c>
    </row>
    <row r="29" spans="1:9" ht="23" customHeight="1">
      <c r="B29" s="5">
        <v>1714107</v>
      </c>
      <c r="C29" s="5" t="s">
        <v>269</v>
      </c>
      <c r="D29" s="6">
        <v>30000</v>
      </c>
      <c r="E29" s="6">
        <v>20000</v>
      </c>
      <c r="F29" s="1">
        <v>7500</v>
      </c>
      <c r="G29" s="72">
        <v>5000</v>
      </c>
    </row>
    <row r="30" spans="1:9">
      <c r="B30" s="5">
        <v>1714107</v>
      </c>
      <c r="C30" s="5" t="s">
        <v>270</v>
      </c>
      <c r="D30" s="6">
        <v>3000</v>
      </c>
    </row>
    <row r="31" spans="1:9" ht="25" customHeight="1">
      <c r="B31" s="5">
        <v>1714106</v>
      </c>
      <c r="C31" s="5" t="s">
        <v>14</v>
      </c>
      <c r="D31" s="6">
        <v>7950</v>
      </c>
      <c r="E31" s="6">
        <v>7500</v>
      </c>
      <c r="F31" s="1">
        <v>7770</v>
      </c>
      <c r="G31" s="66">
        <v>7500</v>
      </c>
    </row>
    <row r="32" spans="1:9" ht="21" customHeight="1">
      <c r="C32" s="5" t="s">
        <v>15</v>
      </c>
      <c r="D32" s="6">
        <v>3300</v>
      </c>
      <c r="E32" s="6">
        <v>2500</v>
      </c>
      <c r="F32" s="1">
        <v>2022</v>
      </c>
      <c r="G32" s="66">
        <v>1500</v>
      </c>
    </row>
    <row r="33" spans="1:9" ht="29" customHeight="1">
      <c r="B33" s="5">
        <v>1714105</v>
      </c>
      <c r="C33" s="5" t="s">
        <v>16</v>
      </c>
      <c r="D33" s="6">
        <v>0</v>
      </c>
      <c r="E33" s="6">
        <v>0</v>
      </c>
      <c r="F33" s="68">
        <v>3830</v>
      </c>
      <c r="G33" s="66">
        <v>4800</v>
      </c>
      <c r="I33" s="5" t="s">
        <v>229</v>
      </c>
    </row>
    <row r="34" spans="1:9" ht="24" customHeight="1">
      <c r="C34" s="5" t="s">
        <v>17</v>
      </c>
      <c r="D34" s="6">
        <v>982</v>
      </c>
      <c r="E34" s="6">
        <v>4800</v>
      </c>
      <c r="F34" s="6">
        <v>6692</v>
      </c>
      <c r="G34" s="66">
        <v>4767</v>
      </c>
      <c r="I34" s="5" t="s">
        <v>253</v>
      </c>
    </row>
    <row r="35" spans="1:9" ht="25" customHeight="1">
      <c r="C35" s="5" t="s">
        <v>240</v>
      </c>
      <c r="D35" s="6">
        <v>0</v>
      </c>
      <c r="E35" s="6">
        <v>0</v>
      </c>
      <c r="F35" s="1">
        <v>1886</v>
      </c>
      <c r="G35" s="6"/>
    </row>
    <row r="36" spans="1:9" ht="24" customHeight="1">
      <c r="C36" s="5" t="s">
        <v>265</v>
      </c>
      <c r="D36" s="6">
        <v>13500</v>
      </c>
      <c r="E36" s="6">
        <v>5000</v>
      </c>
      <c r="G36" s="6"/>
      <c r="I36" s="5" t="s">
        <v>172</v>
      </c>
    </row>
    <row r="37" spans="1:9" ht="24" customHeight="1"/>
    <row r="38" spans="1:9" ht="26" customHeight="1">
      <c r="B38" s="74" t="s">
        <v>248</v>
      </c>
      <c r="D38" s="61">
        <f>SUM(D28:D37)</f>
        <v>73807</v>
      </c>
      <c r="E38" s="61">
        <f>SUM(E28:E36)</f>
        <v>60700</v>
      </c>
      <c r="F38" s="61">
        <f>SUM(F28:F36)</f>
        <v>45200</v>
      </c>
      <c r="G38" s="61">
        <f>SUM(G28:G36)</f>
        <v>43567</v>
      </c>
      <c r="I38" s="5" t="s">
        <v>140</v>
      </c>
    </row>
    <row r="39" spans="1:9">
      <c r="F39" s="65"/>
      <c r="G39" s="65"/>
    </row>
    <row r="40" spans="1:9" ht="23" customHeight="1">
      <c r="A40" s="4" t="s">
        <v>19</v>
      </c>
      <c r="D40" s="59">
        <f>SUM(D11+D16+D25+D38)</f>
        <v>223580.87</v>
      </c>
      <c r="E40" s="59">
        <f>SUM(E11+E16+E25+E38)</f>
        <v>208950</v>
      </c>
      <c r="F40" s="59">
        <f>SUM(F11+F16+F25+F38)</f>
        <v>275753.37</v>
      </c>
      <c r="G40" s="59">
        <f>SUM(G11+G16+G25+G38)</f>
        <v>331390</v>
      </c>
    </row>
    <row r="43" spans="1:9" ht="24" customHeight="1">
      <c r="A43" s="4" t="s">
        <v>20</v>
      </c>
    </row>
    <row r="45" spans="1:9" ht="26" customHeight="1">
      <c r="A45" s="4" t="s">
        <v>21</v>
      </c>
    </row>
    <row r="46" spans="1:9" ht="24" customHeight="1">
      <c r="B46" s="4" t="s">
        <v>23</v>
      </c>
      <c r="F46" s="6"/>
    </row>
    <row r="47" spans="1:9" ht="21" customHeight="1">
      <c r="B47" s="5">
        <v>1715702</v>
      </c>
      <c r="C47" s="5" t="s">
        <v>24</v>
      </c>
      <c r="D47" s="6">
        <v>71052.47</v>
      </c>
      <c r="E47" s="6">
        <v>95000</v>
      </c>
      <c r="F47" s="7">
        <v>79489.03</v>
      </c>
      <c r="G47" s="6">
        <v>50000</v>
      </c>
      <c r="I47" s="5" t="s">
        <v>255</v>
      </c>
    </row>
    <row r="48" spans="1:9" ht="25" customHeight="1">
      <c r="B48" s="5">
        <v>1715750</v>
      </c>
      <c r="C48" s="5" t="s">
        <v>25</v>
      </c>
      <c r="D48" s="6">
        <v>0</v>
      </c>
      <c r="E48" s="6">
        <v>0</v>
      </c>
      <c r="F48" s="6">
        <v>38815.699999999997</v>
      </c>
      <c r="G48" s="66">
        <v>24700</v>
      </c>
    </row>
    <row r="49" spans="2:9" ht="30" customHeight="1">
      <c r="C49" s="5" t="s">
        <v>231</v>
      </c>
      <c r="D49" s="6">
        <v>4940</v>
      </c>
      <c r="E49" s="6">
        <v>28120</v>
      </c>
    </row>
    <row r="50" spans="2:9" ht="28" customHeight="1">
      <c r="C50" s="5" t="s">
        <v>242</v>
      </c>
      <c r="D50" s="6">
        <v>400</v>
      </c>
      <c r="E50" s="6">
        <v>0</v>
      </c>
    </row>
    <row r="51" spans="2:9" ht="31" customHeight="1">
      <c r="C51" s="5" t="s">
        <v>217</v>
      </c>
      <c r="D51" s="6">
        <v>17375</v>
      </c>
    </row>
    <row r="52" spans="2:9" ht="28" customHeight="1">
      <c r="B52" s="5">
        <v>1715751</v>
      </c>
      <c r="C52" s="5" t="s">
        <v>32</v>
      </c>
      <c r="D52" s="6">
        <v>1538.52</v>
      </c>
      <c r="F52" s="1">
        <v>13595.98</v>
      </c>
      <c r="G52" s="66">
        <v>5000</v>
      </c>
      <c r="I52" s="5" t="s">
        <v>232</v>
      </c>
    </row>
    <row r="53" spans="2:9" ht="24" customHeight="1">
      <c r="B53" s="4" t="s">
        <v>262</v>
      </c>
      <c r="D53" s="61">
        <f>SUM(D47:D52)</f>
        <v>95305.99</v>
      </c>
      <c r="E53" s="61">
        <f>SUM(E47:E52)</f>
        <v>123120</v>
      </c>
      <c r="F53" s="2">
        <f>SUM(F46:F52)</f>
        <v>131900.71</v>
      </c>
      <c r="G53" s="65">
        <f>SUM(G46:G48)</f>
        <v>74700</v>
      </c>
      <c r="I53" s="5" t="s">
        <v>233</v>
      </c>
    </row>
    <row r="55" spans="2:9" ht="25" customHeight="1">
      <c r="B55" s="4" t="s">
        <v>26</v>
      </c>
    </row>
    <row r="56" spans="2:9" ht="27" customHeight="1">
      <c r="B56" s="5">
        <v>1715701</v>
      </c>
      <c r="C56" s="5" t="s">
        <v>22</v>
      </c>
      <c r="D56" s="6">
        <v>0</v>
      </c>
      <c r="E56" s="6">
        <f>0.07*E25</f>
        <v>3500.0000000000005</v>
      </c>
      <c r="F56" s="6">
        <v>13552</v>
      </c>
      <c r="G56" s="6">
        <v>6510</v>
      </c>
      <c r="I56" s="5" t="s">
        <v>249</v>
      </c>
    </row>
    <row r="57" spans="2:9" ht="33" customHeight="1">
      <c r="B57" s="5">
        <v>1715709</v>
      </c>
      <c r="C57" s="5" t="s">
        <v>30</v>
      </c>
      <c r="D57" s="6">
        <v>2240</v>
      </c>
      <c r="F57" s="6">
        <v>5229.7299999999996</v>
      </c>
      <c r="G57" s="66">
        <v>500</v>
      </c>
      <c r="I57" s="5" t="s">
        <v>257</v>
      </c>
    </row>
    <row r="58" spans="2:9" ht="26" customHeight="1">
      <c r="B58" s="5">
        <v>1715766</v>
      </c>
      <c r="C58" s="5" t="s">
        <v>35</v>
      </c>
      <c r="D58" s="6">
        <v>482.23</v>
      </c>
      <c r="I58" s="5" t="s">
        <v>256</v>
      </c>
    </row>
    <row r="59" spans="2:9" ht="22" customHeight="1">
      <c r="B59" s="5">
        <v>1715767</v>
      </c>
      <c r="C59" s="5" t="s">
        <v>40</v>
      </c>
      <c r="D59" s="6">
        <v>760.75</v>
      </c>
      <c r="F59" s="1">
        <v>1304.98</v>
      </c>
      <c r="G59" s="66">
        <v>850</v>
      </c>
      <c r="I59" s="5" t="s">
        <v>250</v>
      </c>
    </row>
    <row r="60" spans="2:9" ht="25" customHeight="1">
      <c r="B60" s="5">
        <v>1715769</v>
      </c>
      <c r="C60" s="5" t="s">
        <v>27</v>
      </c>
      <c r="D60" s="6">
        <v>741.61</v>
      </c>
      <c r="F60" s="1">
        <v>1662.07</v>
      </c>
      <c r="G60" s="66">
        <v>100</v>
      </c>
      <c r="I60" s="5" t="s">
        <v>258</v>
      </c>
    </row>
    <row r="61" spans="2:9" ht="25" customHeight="1">
      <c r="B61" s="4" t="s">
        <v>261</v>
      </c>
      <c r="D61" s="61">
        <f>SUM(D56:D60)</f>
        <v>4224.59</v>
      </c>
      <c r="E61" s="59">
        <f>SUM(E56:E60)</f>
        <v>3500.0000000000005</v>
      </c>
      <c r="F61" s="65">
        <f>SUM(F56:F60)</f>
        <v>21748.78</v>
      </c>
      <c r="G61" s="65">
        <f>SUM(G56:G60)</f>
        <v>7960</v>
      </c>
    </row>
    <row r="62" spans="2:9">
      <c r="F62" s="5"/>
    </row>
    <row r="63" spans="2:9" ht="20" customHeight="1">
      <c r="B63" s="4" t="s">
        <v>28</v>
      </c>
      <c r="F63" s="5"/>
      <c r="G63" s="6"/>
    </row>
    <row r="64" spans="2:9" ht="25" customHeight="1">
      <c r="B64" s="5">
        <v>1715711</v>
      </c>
      <c r="C64" s="5" t="s">
        <v>31</v>
      </c>
      <c r="F64" s="5"/>
      <c r="G64" s="66">
        <v>60000</v>
      </c>
    </row>
    <row r="65" spans="1:9" ht="28" customHeight="1">
      <c r="B65" s="5">
        <v>1715755</v>
      </c>
      <c r="C65" s="5" t="s">
        <v>33</v>
      </c>
      <c r="F65" s="5"/>
      <c r="G65" s="6"/>
    </row>
    <row r="66" spans="1:9" ht="33" customHeight="1">
      <c r="B66" s="5">
        <v>1715706</v>
      </c>
      <c r="C66" s="5" t="s">
        <v>29</v>
      </c>
      <c r="F66" s="1">
        <v>203.53</v>
      </c>
      <c r="G66" s="6"/>
    </row>
    <row r="67" spans="1:9" ht="32" customHeight="1">
      <c r="B67" s="5">
        <v>1715775</v>
      </c>
      <c r="C67" s="5" t="s">
        <v>252</v>
      </c>
      <c r="D67" s="6">
        <v>1064.69</v>
      </c>
      <c r="E67" s="6">
        <v>2500</v>
      </c>
      <c r="F67" s="1">
        <v>6753</v>
      </c>
      <c r="G67" s="66">
        <v>1000</v>
      </c>
      <c r="I67" s="5" t="s">
        <v>251</v>
      </c>
    </row>
    <row r="68" spans="1:9" ht="25" customHeight="1">
      <c r="B68" s="5">
        <v>1715763</v>
      </c>
      <c r="C68" s="5" t="s">
        <v>34</v>
      </c>
      <c r="F68" s="1">
        <v>3703.15</v>
      </c>
      <c r="G68" s="6"/>
      <c r="I68" s="5" t="s">
        <v>259</v>
      </c>
    </row>
    <row r="69" spans="1:9" ht="26" customHeight="1">
      <c r="B69" s="5">
        <v>1715766</v>
      </c>
      <c r="C69" s="5" t="s">
        <v>35</v>
      </c>
      <c r="D69" s="6">
        <v>750</v>
      </c>
      <c r="E69" s="6">
        <v>750</v>
      </c>
      <c r="F69" s="1">
        <v>15151</v>
      </c>
      <c r="G69" s="66">
        <v>10084</v>
      </c>
      <c r="I69" s="5" t="s">
        <v>36</v>
      </c>
    </row>
    <row r="70" spans="1:9" ht="36" customHeight="1">
      <c r="B70" s="5">
        <v>1715773</v>
      </c>
      <c r="C70" s="5" t="s">
        <v>37</v>
      </c>
      <c r="D70" s="6">
        <v>8437</v>
      </c>
      <c r="E70" s="6">
        <v>16000</v>
      </c>
      <c r="F70" s="6">
        <v>15312.2</v>
      </c>
      <c r="G70" s="66">
        <v>9750</v>
      </c>
    </row>
    <row r="71" spans="1:9" ht="25" customHeight="1">
      <c r="B71" s="5">
        <v>1715774</v>
      </c>
      <c r="C71" s="5" t="s">
        <v>38</v>
      </c>
      <c r="D71" s="6">
        <v>374.57</v>
      </c>
      <c r="E71" s="6">
        <v>500</v>
      </c>
      <c r="F71" s="1">
        <v>1272.8</v>
      </c>
      <c r="G71" s="66">
        <v>500</v>
      </c>
    </row>
    <row r="72" spans="1:9" ht="25" customHeight="1">
      <c r="B72" s="5">
        <v>1715714</v>
      </c>
      <c r="C72" s="5" t="s">
        <v>41</v>
      </c>
      <c r="D72" s="6">
        <v>7060.15</v>
      </c>
      <c r="F72" s="1">
        <v>16824.099999999999</v>
      </c>
      <c r="G72" s="66">
        <v>20000</v>
      </c>
      <c r="I72" s="5" t="s">
        <v>170</v>
      </c>
    </row>
    <row r="73" spans="1:9" ht="24" customHeight="1">
      <c r="B73" s="5">
        <v>1715779</v>
      </c>
      <c r="C73" s="5" t="s">
        <v>39</v>
      </c>
      <c r="D73" s="6">
        <v>30079.02</v>
      </c>
      <c r="E73" s="6">
        <v>20000</v>
      </c>
      <c r="F73" s="1">
        <v>7503.96</v>
      </c>
      <c r="G73" s="66">
        <v>6600</v>
      </c>
      <c r="I73" s="5" t="s">
        <v>170</v>
      </c>
    </row>
    <row r="74" spans="1:9" ht="26" customHeight="1">
      <c r="B74" s="4" t="s">
        <v>260</v>
      </c>
      <c r="D74" s="60">
        <f>SUM(D64:D73)</f>
        <v>47765.43</v>
      </c>
      <c r="E74" s="60">
        <f>SUM(E64:E73)</f>
        <v>39750</v>
      </c>
      <c r="F74" s="67">
        <f>SUM(F65:F73)</f>
        <v>66723.740000000005</v>
      </c>
      <c r="G74" s="65">
        <f>SUM(G60:G73)</f>
        <v>115994</v>
      </c>
    </row>
    <row r="78" spans="1:9">
      <c r="F78" s="5"/>
      <c r="G78" s="6"/>
    </row>
    <row r="80" spans="1:9" ht="25" customHeight="1">
      <c r="A80" s="5" t="s">
        <v>43</v>
      </c>
      <c r="D80" s="6">
        <f>SUM(D53+D61+D74)</f>
        <v>147296.01</v>
      </c>
      <c r="E80" s="6">
        <f>SUM(E53+E61+E74)</f>
        <v>166370</v>
      </c>
      <c r="F80" s="2">
        <f>SUM(F53+F61+F74)</f>
        <v>220373.22999999998</v>
      </c>
      <c r="G80" s="2" t="e">
        <f>SUM(G53+#REF!+G74)</f>
        <v>#REF!</v>
      </c>
    </row>
    <row r="84" spans="1:9" ht="39" customHeight="1">
      <c r="A84" s="5" t="s">
        <v>45</v>
      </c>
      <c r="B84" s="5" t="s">
        <v>127</v>
      </c>
      <c r="D84" s="61">
        <f>D40-D80</f>
        <v>76284.859999999986</v>
      </c>
      <c r="E84" s="61">
        <f>SUM(E40-E80)</f>
        <v>42580</v>
      </c>
      <c r="F84" s="1">
        <f>F40-F80</f>
        <v>55380.140000000014</v>
      </c>
      <c r="G84" s="1">
        <v>18146</v>
      </c>
      <c r="I84" s="5" t="s">
        <v>128</v>
      </c>
    </row>
    <row r="86" spans="1:9">
      <c r="B86" s="5" t="s">
        <v>263</v>
      </c>
      <c r="D86" s="6">
        <v>90500</v>
      </c>
    </row>
    <row r="88" spans="1:9">
      <c r="B88" s="5" t="s">
        <v>264</v>
      </c>
      <c r="D88" s="6">
        <f>D84-D86</f>
        <v>-14215.140000000014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100"/>
  <sheetViews>
    <sheetView topLeftCell="A22" workbookViewId="0">
      <selection activeCell="A68" sqref="A68:XFD68"/>
    </sheetView>
  </sheetViews>
  <sheetFormatPr baseColWidth="10" defaultColWidth="10.83203125" defaultRowHeight="15" x14ac:dyDescent="0"/>
  <cols>
    <col min="1" max="1" width="31" style="75" bestFit="1" customWidth="1"/>
    <col min="2" max="2" width="12.6640625" style="76" customWidth="1"/>
    <col min="3" max="3" width="11.5" style="76" bestFit="1" customWidth="1"/>
    <col min="4" max="8" width="10.83203125" style="75"/>
    <col min="9" max="9" width="11" style="75" bestFit="1" customWidth="1"/>
    <col min="10" max="16384" width="10.83203125" style="75"/>
  </cols>
  <sheetData>
    <row r="1" spans="1:12">
      <c r="A1" s="75" t="s">
        <v>129</v>
      </c>
      <c r="B1" s="76" t="s">
        <v>13</v>
      </c>
      <c r="C1" s="76" t="s">
        <v>12</v>
      </c>
    </row>
    <row r="5" spans="1:12">
      <c r="A5" s="77" t="s">
        <v>64</v>
      </c>
      <c r="B5" s="78"/>
    </row>
    <row r="6" spans="1:12">
      <c r="I6" s="75" t="s">
        <v>182</v>
      </c>
    </row>
    <row r="7" spans="1:12">
      <c r="A7" s="75" t="s">
        <v>65</v>
      </c>
      <c r="B7" s="76">
        <v>30000</v>
      </c>
      <c r="C7" s="78">
        <v>20000</v>
      </c>
      <c r="I7" s="79">
        <v>10000</v>
      </c>
      <c r="J7" s="75" t="s">
        <v>189</v>
      </c>
      <c r="L7" s="75" t="s">
        <v>190</v>
      </c>
    </row>
    <row r="8" spans="1:12" s="5" customFormat="1" ht="23" customHeight="1">
      <c r="A8" s="5" t="s">
        <v>245</v>
      </c>
      <c r="D8" s="6">
        <v>15000</v>
      </c>
      <c r="E8" s="6"/>
      <c r="F8" s="2"/>
      <c r="G8" s="6"/>
    </row>
    <row r="9" spans="1:12" s="5" customFormat="1" ht="23" customHeight="1">
      <c r="A9" s="5" t="s">
        <v>246</v>
      </c>
      <c r="D9" s="6">
        <v>10000</v>
      </c>
      <c r="E9" s="6"/>
      <c r="F9" s="1"/>
      <c r="G9" s="66"/>
    </row>
    <row r="10" spans="1:12" s="5" customFormat="1" ht="23" customHeight="1">
      <c r="A10" s="5" t="s">
        <v>247</v>
      </c>
      <c r="D10" s="6">
        <v>5000</v>
      </c>
      <c r="E10" s="6"/>
      <c r="G10" s="66"/>
    </row>
    <row r="11" spans="1:12" s="5" customFormat="1" ht="23" customHeight="1">
      <c r="A11" s="5" t="s">
        <v>266</v>
      </c>
      <c r="B11" s="5">
        <v>3000</v>
      </c>
      <c r="D11" s="6"/>
      <c r="E11" s="6"/>
      <c r="G11" s="66"/>
    </row>
    <row r="12" spans="1:12" s="5" customFormat="1" ht="23" customHeight="1">
      <c r="A12" s="5" t="s">
        <v>267</v>
      </c>
      <c r="D12" s="6">
        <v>2500</v>
      </c>
      <c r="E12" s="6"/>
      <c r="G12" s="6"/>
    </row>
    <row r="13" spans="1:12" s="5" customFormat="1" ht="23" customHeight="1">
      <c r="A13" s="5" t="s">
        <v>268</v>
      </c>
      <c r="D13" s="6">
        <v>500</v>
      </c>
      <c r="E13" s="6"/>
      <c r="G13" s="6"/>
    </row>
    <row r="14" spans="1:12">
      <c r="A14" s="75" t="s">
        <v>66</v>
      </c>
      <c r="B14" s="76">
        <v>3300</v>
      </c>
      <c r="C14" s="78">
        <v>2500</v>
      </c>
      <c r="I14" s="80">
        <v>15000</v>
      </c>
      <c r="J14" s="75" t="s">
        <v>183</v>
      </c>
      <c r="L14" s="75" t="s">
        <v>184</v>
      </c>
    </row>
    <row r="15" spans="1:12">
      <c r="A15" s="75" t="s">
        <v>208</v>
      </c>
      <c r="B15" s="76">
        <v>6750</v>
      </c>
      <c r="C15" s="78"/>
      <c r="E15" s="75" t="s">
        <v>209</v>
      </c>
      <c r="I15" s="80"/>
    </row>
    <row r="16" spans="1:12">
      <c r="A16" s="75" t="s">
        <v>67</v>
      </c>
      <c r="B16" s="81">
        <v>7950</v>
      </c>
      <c r="C16" s="78">
        <v>7500</v>
      </c>
      <c r="I16" s="80">
        <v>5000</v>
      </c>
      <c r="J16" s="75" t="s">
        <v>185</v>
      </c>
      <c r="L16" s="75" t="s">
        <v>186</v>
      </c>
    </row>
    <row r="17" spans="1:12">
      <c r="A17" s="75" t="s">
        <v>68</v>
      </c>
      <c r="I17" s="75">
        <v>2500</v>
      </c>
      <c r="J17" s="75" t="s">
        <v>187</v>
      </c>
      <c r="L17" s="75" t="s">
        <v>188</v>
      </c>
    </row>
    <row r="18" spans="1:12">
      <c r="A18" s="75" t="s">
        <v>69</v>
      </c>
      <c r="I18" s="75">
        <v>500</v>
      </c>
      <c r="J18" s="75" t="s">
        <v>191</v>
      </c>
      <c r="L18" s="75" t="s">
        <v>192</v>
      </c>
    </row>
    <row r="19" spans="1:12" s="103" customFormat="1">
      <c r="A19" s="101" t="s">
        <v>46</v>
      </c>
      <c r="B19" s="102">
        <f>SUM(B7:B18)</f>
        <v>51000</v>
      </c>
      <c r="C19" s="102">
        <f>SUM(C7:C18)</f>
        <v>30000</v>
      </c>
      <c r="I19" s="104">
        <f>SUM(I7:I18)</f>
        <v>33000</v>
      </c>
      <c r="J19" s="103" t="s">
        <v>193</v>
      </c>
    </row>
    <row r="21" spans="1:12">
      <c r="A21" s="77" t="s">
        <v>70</v>
      </c>
      <c r="B21" s="78"/>
    </row>
    <row r="22" spans="1:12">
      <c r="A22" s="77"/>
      <c r="B22" s="78"/>
    </row>
    <row r="23" spans="1:12">
      <c r="A23" s="82" t="s">
        <v>134</v>
      </c>
      <c r="B23" s="78">
        <f>0.07*B19</f>
        <v>3570.0000000000005</v>
      </c>
      <c r="C23" s="76">
        <f>0.07*C19</f>
        <v>2100</v>
      </c>
      <c r="E23" s="75" t="s">
        <v>215</v>
      </c>
    </row>
    <row r="24" spans="1:12">
      <c r="A24" s="77"/>
      <c r="B24" s="78"/>
    </row>
    <row r="25" spans="1:12">
      <c r="A25" s="82" t="s">
        <v>23</v>
      </c>
      <c r="B25" s="83"/>
    </row>
    <row r="26" spans="1:12">
      <c r="A26" s="77" t="s">
        <v>175</v>
      </c>
      <c r="B26" s="78">
        <v>0</v>
      </c>
      <c r="C26" s="76">
        <v>0</v>
      </c>
      <c r="E26" s="75" t="s">
        <v>214</v>
      </c>
    </row>
    <row r="27" spans="1:12">
      <c r="A27" s="77" t="s">
        <v>176</v>
      </c>
      <c r="B27" s="78">
        <v>15000</v>
      </c>
      <c r="C27" s="76">
        <v>0</v>
      </c>
      <c r="E27" s="75" t="s">
        <v>181</v>
      </c>
    </row>
    <row r="28" spans="1:12">
      <c r="A28" s="82" t="s">
        <v>72</v>
      </c>
      <c r="B28" s="76">
        <f>SUM(B26:B27)</f>
        <v>15000</v>
      </c>
      <c r="C28" s="76">
        <f>SUM(C26:C27)</f>
        <v>0</v>
      </c>
    </row>
    <row r="30" spans="1:12">
      <c r="A30" s="82" t="s">
        <v>71</v>
      </c>
      <c r="B30" s="83"/>
      <c r="I30" s="75" t="s">
        <v>195</v>
      </c>
    </row>
    <row r="31" spans="1:12">
      <c r="A31" s="77" t="s">
        <v>177</v>
      </c>
      <c r="B31" s="78">
        <v>500</v>
      </c>
      <c r="C31" s="76">
        <v>500</v>
      </c>
      <c r="E31" s="75" t="s">
        <v>194</v>
      </c>
      <c r="I31" s="75">
        <v>1158.75</v>
      </c>
      <c r="J31" s="75" t="s">
        <v>198</v>
      </c>
    </row>
    <row r="32" spans="1:12">
      <c r="A32" s="77" t="s">
        <v>201</v>
      </c>
      <c r="B32" s="78">
        <v>0</v>
      </c>
      <c r="C32" s="76">
        <v>0</v>
      </c>
      <c r="E32" s="75" t="s">
        <v>197</v>
      </c>
      <c r="I32" s="75">
        <v>300</v>
      </c>
      <c r="J32" s="75" t="s">
        <v>199</v>
      </c>
    </row>
    <row r="33" spans="1:9">
      <c r="A33" s="77" t="s">
        <v>178</v>
      </c>
      <c r="B33" s="78">
        <v>1650</v>
      </c>
      <c r="C33" s="76">
        <v>1650</v>
      </c>
      <c r="I33" s="75">
        <f>SUM(I31:I32)</f>
        <v>1458.75</v>
      </c>
    </row>
    <row r="34" spans="1:9">
      <c r="A34" s="82" t="s">
        <v>72</v>
      </c>
      <c r="B34" s="76">
        <f>SUM(B31:B33)</f>
        <v>2150</v>
      </c>
      <c r="C34" s="76">
        <f>SUM(C31:C33)</f>
        <v>2150</v>
      </c>
    </row>
    <row r="36" spans="1:9">
      <c r="A36" s="82" t="s">
        <v>73</v>
      </c>
      <c r="B36" s="83"/>
    </row>
    <row r="37" spans="1:9">
      <c r="A37" s="77" t="s">
        <v>213</v>
      </c>
      <c r="B37" s="78">
        <v>958.75</v>
      </c>
      <c r="C37" s="76">
        <v>0</v>
      </c>
      <c r="E37" s="75" t="s">
        <v>179</v>
      </c>
    </row>
    <row r="38" spans="1:9">
      <c r="A38" s="75" t="s">
        <v>74</v>
      </c>
      <c r="B38" s="78">
        <v>6494.4</v>
      </c>
      <c r="C38" s="76">
        <v>10000</v>
      </c>
      <c r="I38" s="75" t="s">
        <v>216</v>
      </c>
    </row>
    <row r="39" spans="1:9">
      <c r="A39" s="75" t="s">
        <v>206</v>
      </c>
      <c r="B39" s="78">
        <v>3195.79</v>
      </c>
      <c r="E39" s="75" t="s">
        <v>207</v>
      </c>
      <c r="I39" s="76">
        <f>SUM(B34+B44+B50+B55)</f>
        <v>30090.65</v>
      </c>
    </row>
    <row r="40" spans="1:9">
      <c r="A40" s="75" t="s">
        <v>202</v>
      </c>
      <c r="B40" s="76">
        <v>650</v>
      </c>
      <c r="C40" s="76">
        <v>500</v>
      </c>
    </row>
    <row r="41" spans="1:9">
      <c r="A41" s="75" t="s">
        <v>75</v>
      </c>
      <c r="B41" s="76">
        <v>7143.84</v>
      </c>
    </row>
    <row r="42" spans="1:9">
      <c r="A42" s="75" t="s">
        <v>203</v>
      </c>
      <c r="B42" s="76">
        <v>4422.29</v>
      </c>
      <c r="E42" s="75" t="s">
        <v>204</v>
      </c>
    </row>
    <row r="43" spans="1:9">
      <c r="A43" s="75" t="s">
        <v>76</v>
      </c>
      <c r="B43" s="76">
        <v>1212.97</v>
      </c>
      <c r="I43" s="76"/>
    </row>
    <row r="44" spans="1:9">
      <c r="A44" s="82" t="s">
        <v>72</v>
      </c>
      <c r="B44" s="76">
        <f>SUM(B37:B43)</f>
        <v>24078.04</v>
      </c>
      <c r="C44" s="76">
        <f>SUM(C37:C43)</f>
        <v>10500</v>
      </c>
      <c r="E44" s="76"/>
    </row>
    <row r="45" spans="1:9">
      <c r="A45" s="82"/>
      <c r="E45" s="76"/>
    </row>
    <row r="46" spans="1:9">
      <c r="A46" s="82" t="s">
        <v>136</v>
      </c>
      <c r="E46" s="76"/>
    </row>
    <row r="47" spans="1:9">
      <c r="A47" s="77" t="s">
        <v>137</v>
      </c>
      <c r="B47" s="76">
        <v>0</v>
      </c>
      <c r="E47" s="76"/>
    </row>
    <row r="48" spans="1:9">
      <c r="A48" s="77" t="s">
        <v>138</v>
      </c>
      <c r="B48" s="76">
        <v>788.21</v>
      </c>
      <c r="E48" s="76" t="s">
        <v>205</v>
      </c>
    </row>
    <row r="49" spans="1:5">
      <c r="A49" s="77" t="s">
        <v>139</v>
      </c>
      <c r="B49" s="76">
        <v>0</v>
      </c>
      <c r="E49" s="76"/>
    </row>
    <row r="50" spans="1:5">
      <c r="A50" s="82" t="s">
        <v>72</v>
      </c>
      <c r="B50" s="76">
        <f>SUM(B47:B49)</f>
        <v>788.21</v>
      </c>
      <c r="C50" s="76">
        <v>2000</v>
      </c>
      <c r="E50" s="76"/>
    </row>
    <row r="51" spans="1:5">
      <c r="A51" s="82"/>
      <c r="B51" s="83"/>
    </row>
    <row r="52" spans="1:5">
      <c r="A52" s="82" t="s">
        <v>77</v>
      </c>
      <c r="B52" s="83"/>
    </row>
    <row r="53" spans="1:5">
      <c r="A53" s="75" t="s">
        <v>78</v>
      </c>
      <c r="B53" s="84">
        <v>3140.82</v>
      </c>
      <c r="C53" s="78">
        <v>1500</v>
      </c>
      <c r="E53" s="75" t="s">
        <v>211</v>
      </c>
    </row>
    <row r="54" spans="1:5">
      <c r="A54" s="77" t="s">
        <v>130</v>
      </c>
      <c r="B54" s="78">
        <v>19419</v>
      </c>
      <c r="C54" s="78">
        <v>20000</v>
      </c>
      <c r="E54" s="75" t="s">
        <v>210</v>
      </c>
    </row>
    <row r="55" spans="1:5">
      <c r="A55" s="77" t="s">
        <v>200</v>
      </c>
      <c r="B55" s="78">
        <v>3074.4</v>
      </c>
      <c r="C55" s="81">
        <v>0</v>
      </c>
    </row>
    <row r="56" spans="1:5">
      <c r="A56" s="75" t="s">
        <v>79</v>
      </c>
      <c r="B56" s="76">
        <v>1502.4</v>
      </c>
      <c r="C56" s="76">
        <v>1000</v>
      </c>
      <c r="E56" s="75" t="s">
        <v>212</v>
      </c>
    </row>
    <row r="57" spans="1:5">
      <c r="A57" s="75" t="s">
        <v>131</v>
      </c>
      <c r="B57" s="76">
        <v>1047.8399999999999</v>
      </c>
      <c r="C57" s="76">
        <v>1000</v>
      </c>
      <c r="E57" s="75" t="s">
        <v>196</v>
      </c>
    </row>
    <row r="58" spans="1:5">
      <c r="A58" s="82" t="s">
        <v>72</v>
      </c>
      <c r="B58" s="76">
        <f>SUM(B53:B57)</f>
        <v>28184.460000000003</v>
      </c>
      <c r="C58" s="76">
        <f>SUM(C53:C57)</f>
        <v>23500</v>
      </c>
    </row>
    <row r="60" spans="1:5">
      <c r="A60" s="82" t="s">
        <v>80</v>
      </c>
      <c r="B60" s="83"/>
    </row>
    <row r="61" spans="1:5">
      <c r="A61" s="75" t="s">
        <v>81</v>
      </c>
      <c r="B61" s="76">
        <v>0</v>
      </c>
      <c r="C61" s="76">
        <v>500</v>
      </c>
      <c r="E61" s="75" t="s">
        <v>180</v>
      </c>
    </row>
    <row r="62" spans="1:5">
      <c r="A62" s="75" t="s">
        <v>82</v>
      </c>
      <c r="B62" s="76">
        <v>596.69000000000005</v>
      </c>
      <c r="C62" s="76">
        <v>400</v>
      </c>
    </row>
    <row r="63" spans="1:5">
      <c r="A63" s="75" t="s">
        <v>132</v>
      </c>
      <c r="B63" s="76">
        <v>662</v>
      </c>
      <c r="C63" s="76">
        <v>600</v>
      </c>
    </row>
    <row r="64" spans="1:5">
      <c r="A64" s="75" t="s">
        <v>83</v>
      </c>
      <c r="B64" s="76">
        <v>0</v>
      </c>
      <c r="C64" s="76">
        <v>45</v>
      </c>
    </row>
    <row r="65" spans="1:3">
      <c r="A65" s="82" t="s">
        <v>72</v>
      </c>
      <c r="B65" s="76">
        <f>SUM(B61:B64)</f>
        <v>1258.69</v>
      </c>
      <c r="C65" s="76">
        <f>SUM(C61:C64)</f>
        <v>1545</v>
      </c>
    </row>
    <row r="66" spans="1:3">
      <c r="A66" s="82"/>
      <c r="B66" s="83"/>
    </row>
    <row r="68" spans="1:3" s="103" customFormat="1">
      <c r="A68" s="101" t="s">
        <v>84</v>
      </c>
      <c r="B68" s="102">
        <f>SUM(B28+B50+B23+B34+B44+B58+B65)</f>
        <v>75029.400000000009</v>
      </c>
      <c r="C68" s="102">
        <f>SUM(C28+C34+C44+C50+C23+C58+C65)</f>
        <v>41795</v>
      </c>
    </row>
    <row r="70" spans="1:3">
      <c r="A70" s="75" t="s">
        <v>48</v>
      </c>
      <c r="B70" s="76">
        <f>B19-B68</f>
        <v>-24029.400000000009</v>
      </c>
      <c r="C70" s="76">
        <f>C19-C68</f>
        <v>-11795</v>
      </c>
    </row>
    <row r="73" spans="1:3">
      <c r="A73" s="85"/>
      <c r="B73" s="84"/>
    </row>
    <row r="74" spans="1:3">
      <c r="A74" s="85"/>
      <c r="B74" s="84"/>
    </row>
    <row r="75" spans="1:3">
      <c r="A75" s="85"/>
      <c r="B75" s="84"/>
      <c r="C75" s="75"/>
    </row>
    <row r="76" spans="1:3">
      <c r="C76" s="75"/>
    </row>
    <row r="77" spans="1:3">
      <c r="C77" s="75"/>
    </row>
    <row r="78" spans="1:3">
      <c r="B78" s="75"/>
      <c r="C78" s="75"/>
    </row>
    <row r="79" spans="1:3">
      <c r="B79" s="75"/>
      <c r="C79" s="75"/>
    </row>
    <row r="80" spans="1:3">
      <c r="B80" s="75"/>
      <c r="C80" s="75"/>
    </row>
    <row r="81" spans="2:3">
      <c r="B81" s="75"/>
      <c r="C81" s="75"/>
    </row>
    <row r="82" spans="2:3">
      <c r="B82" s="75"/>
      <c r="C82" s="75"/>
    </row>
    <row r="83" spans="2:3">
      <c r="B83" s="75"/>
      <c r="C83" s="75"/>
    </row>
    <row r="84" spans="2:3">
      <c r="B84" s="75"/>
      <c r="C84" s="75"/>
    </row>
    <row r="85" spans="2:3">
      <c r="B85" s="75"/>
      <c r="C85" s="75"/>
    </row>
    <row r="86" spans="2:3">
      <c r="B86" s="75"/>
      <c r="C86" s="75"/>
    </row>
    <row r="87" spans="2:3">
      <c r="B87" s="75"/>
      <c r="C87" s="75"/>
    </row>
    <row r="88" spans="2:3">
      <c r="B88" s="75"/>
      <c r="C88" s="75"/>
    </row>
    <row r="89" spans="2:3">
      <c r="B89" s="75"/>
      <c r="C89" s="75"/>
    </row>
    <row r="90" spans="2:3">
      <c r="B90" s="75"/>
      <c r="C90" s="75"/>
    </row>
    <row r="91" spans="2:3">
      <c r="B91" s="75"/>
      <c r="C91" s="75"/>
    </row>
    <row r="92" spans="2:3">
      <c r="B92" s="75"/>
      <c r="C92" s="75"/>
    </row>
    <row r="93" spans="2:3">
      <c r="B93" s="75"/>
      <c r="C93" s="75"/>
    </row>
    <row r="94" spans="2:3">
      <c r="B94" s="75"/>
      <c r="C94" s="75"/>
    </row>
    <row r="95" spans="2:3">
      <c r="B95" s="75"/>
      <c r="C95" s="75"/>
    </row>
    <row r="96" spans="2:3">
      <c r="B96" s="75"/>
      <c r="C96" s="75"/>
    </row>
    <row r="97" spans="2:3">
      <c r="B97" s="75"/>
      <c r="C97" s="75"/>
    </row>
    <row r="98" spans="2:3">
      <c r="B98" s="75"/>
      <c r="C98" s="75"/>
    </row>
    <row r="99" spans="2:3">
      <c r="B99" s="75"/>
      <c r="C99" s="75"/>
    </row>
    <row r="100" spans="2:3">
      <c r="B100" s="75"/>
      <c r="C100" s="75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8"/>
  <sheetViews>
    <sheetView topLeftCell="A6" workbookViewId="0">
      <selection activeCell="D26" sqref="D26"/>
    </sheetView>
  </sheetViews>
  <sheetFormatPr baseColWidth="10" defaultColWidth="11" defaultRowHeight="15" x14ac:dyDescent="0"/>
  <cols>
    <col min="1" max="2" width="11" style="75"/>
    <col min="3" max="3" width="37.1640625" style="75" customWidth="1"/>
    <col min="4" max="4" width="27.5" style="75" customWidth="1"/>
    <col min="5" max="5" width="27.33203125" style="75" customWidth="1"/>
    <col min="6" max="6" width="3.5" style="99" customWidth="1"/>
    <col min="7" max="7" width="12.1640625" style="75" bestFit="1" customWidth="1"/>
    <col min="8" max="8" width="13.1640625" style="75" customWidth="1"/>
    <col min="9" max="9" width="3.5" style="86" customWidth="1"/>
    <col min="10" max="10" width="11.6640625" style="87" bestFit="1" customWidth="1"/>
    <col min="11" max="11" width="13.5" style="87" bestFit="1" customWidth="1"/>
    <col min="12" max="12" width="3.83203125" style="86" customWidth="1"/>
    <col min="13" max="16384" width="11" style="75"/>
  </cols>
  <sheetData>
    <row r="2" spans="1:11">
      <c r="A2" s="75" t="s">
        <v>9</v>
      </c>
      <c r="D2" s="75" t="s">
        <v>174</v>
      </c>
      <c r="E2" s="75" t="s">
        <v>173</v>
      </c>
      <c r="G2" s="75" t="s">
        <v>142</v>
      </c>
      <c r="H2" s="75" t="s">
        <v>125</v>
      </c>
      <c r="J2" s="88" t="s">
        <v>89</v>
      </c>
      <c r="K2" s="88" t="s">
        <v>85</v>
      </c>
    </row>
    <row r="4" spans="1:11">
      <c r="A4" s="75" t="s">
        <v>10</v>
      </c>
      <c r="B4" s="75" t="s">
        <v>0</v>
      </c>
      <c r="H4" s="75">
        <v>21750</v>
      </c>
      <c r="K4" s="87">
        <v>685</v>
      </c>
    </row>
    <row r="6" spans="1:11">
      <c r="B6" s="75" t="s">
        <v>7</v>
      </c>
    </row>
    <row r="7" spans="1:11">
      <c r="C7" s="75" t="s">
        <v>5</v>
      </c>
      <c r="D7" s="79">
        <v>25000</v>
      </c>
      <c r="E7" s="75">
        <v>25000</v>
      </c>
      <c r="H7" s="79"/>
      <c r="J7" s="87">
        <v>25000</v>
      </c>
      <c r="K7" s="87">
        <v>30000</v>
      </c>
    </row>
    <row r="8" spans="1:11">
      <c r="C8" s="75" t="s">
        <v>42</v>
      </c>
      <c r="K8" s="87">
        <v>38000</v>
      </c>
    </row>
    <row r="9" spans="1:11">
      <c r="C9" s="75" t="s">
        <v>72</v>
      </c>
      <c r="K9" s="89">
        <f>SUBTOTAL(9,K7:K8)</f>
        <v>68000</v>
      </c>
    </row>
    <row r="10" spans="1:11">
      <c r="K10" s="90"/>
    </row>
    <row r="11" spans="1:11">
      <c r="B11" s="75" t="s">
        <v>91</v>
      </c>
    </row>
    <row r="12" spans="1:11">
      <c r="B12" s="75">
        <v>1714105</v>
      </c>
      <c r="C12" s="75" t="s">
        <v>99</v>
      </c>
      <c r="K12" s="87">
        <v>3500</v>
      </c>
    </row>
    <row r="13" spans="1:11">
      <c r="B13" s="75">
        <v>1714107</v>
      </c>
      <c r="C13" s="75" t="s">
        <v>98</v>
      </c>
      <c r="K13" s="87">
        <v>3000</v>
      </c>
    </row>
    <row r="14" spans="1:11">
      <c r="C14" s="75" t="s">
        <v>72</v>
      </c>
      <c r="K14" s="89">
        <f>SUBTOTAL(9,K12:K13)</f>
        <v>6500</v>
      </c>
    </row>
    <row r="16" spans="1:11">
      <c r="B16" s="75" t="s">
        <v>92</v>
      </c>
      <c r="C16" s="75" t="s">
        <v>93</v>
      </c>
    </row>
    <row r="17" spans="1:12">
      <c r="C17" s="75" t="s">
        <v>94</v>
      </c>
    </row>
    <row r="18" spans="1:12" s="103" customFormat="1">
      <c r="A18" s="103" t="s">
        <v>19</v>
      </c>
      <c r="D18" s="103">
        <f>SUM(D6:D17)</f>
        <v>25000</v>
      </c>
      <c r="E18" s="103">
        <f>SUM(E7:E17)</f>
        <v>25000</v>
      </c>
      <c r="F18" s="105"/>
      <c r="G18" s="103">
        <v>21750</v>
      </c>
      <c r="H18" s="103">
        <f>SUM(H4:H17)</f>
        <v>21750</v>
      </c>
      <c r="I18" s="106"/>
      <c r="J18" s="107">
        <v>25000</v>
      </c>
      <c r="K18" s="107">
        <f>SUM(K9 +K14)</f>
        <v>74500</v>
      </c>
      <c r="L18" s="106"/>
    </row>
    <row r="21" spans="1:12">
      <c r="A21" s="75" t="s">
        <v>20</v>
      </c>
    </row>
    <row r="22" spans="1:12">
      <c r="B22" s="75" t="s">
        <v>134</v>
      </c>
    </row>
    <row r="23" spans="1:12">
      <c r="C23" s="75" t="s">
        <v>133</v>
      </c>
      <c r="E23" s="75">
        <v>1750</v>
      </c>
      <c r="J23" s="87">
        <v>1750</v>
      </c>
    </row>
    <row r="25" spans="1:12">
      <c r="B25" s="75" t="s">
        <v>95</v>
      </c>
    </row>
    <row r="26" spans="1:12">
      <c r="B26" s="75">
        <v>1715702</v>
      </c>
      <c r="C26" s="75" t="s">
        <v>24</v>
      </c>
      <c r="E26" s="75">
        <v>7500</v>
      </c>
      <c r="G26" s="75">
        <v>8000</v>
      </c>
      <c r="H26" s="79">
        <v>8000</v>
      </c>
      <c r="K26" s="87">
        <v>8000</v>
      </c>
    </row>
    <row r="27" spans="1:12">
      <c r="B27" s="75">
        <v>1715702</v>
      </c>
      <c r="C27" s="75" t="s">
        <v>24</v>
      </c>
      <c r="G27" s="75">
        <v>0</v>
      </c>
      <c r="K27" s="87">
        <v>5000</v>
      </c>
    </row>
    <row r="28" spans="1:12">
      <c r="B28" s="75">
        <v>1715750</v>
      </c>
      <c r="C28" s="75" t="s">
        <v>90</v>
      </c>
      <c r="G28" s="75">
        <v>0</v>
      </c>
      <c r="K28" s="87">
        <v>8000</v>
      </c>
    </row>
    <row r="29" spans="1:12">
      <c r="B29" s="75">
        <v>1715720</v>
      </c>
      <c r="C29" s="75" t="s">
        <v>100</v>
      </c>
      <c r="G29" s="75">
        <v>0</v>
      </c>
      <c r="K29" s="87">
        <v>6000</v>
      </c>
    </row>
    <row r="30" spans="1:12">
      <c r="B30" s="75">
        <v>1715766</v>
      </c>
      <c r="C30" s="75" t="s">
        <v>143</v>
      </c>
      <c r="G30" s="75">
        <v>0</v>
      </c>
      <c r="K30" s="87">
        <v>420</v>
      </c>
    </row>
    <row r="31" spans="1:12">
      <c r="B31" s="75">
        <v>1715767</v>
      </c>
      <c r="C31" s="75" t="s">
        <v>40</v>
      </c>
      <c r="G31" s="75">
        <v>0</v>
      </c>
      <c r="K31" s="87">
        <v>400</v>
      </c>
    </row>
    <row r="32" spans="1:12">
      <c r="B32" s="75">
        <v>1715773</v>
      </c>
      <c r="C32" s="75" t="s">
        <v>97</v>
      </c>
      <c r="E32" s="75">
        <v>500</v>
      </c>
      <c r="G32" s="75">
        <v>0</v>
      </c>
      <c r="K32" s="87">
        <v>2800</v>
      </c>
    </row>
    <row r="33" spans="1:11">
      <c r="B33" s="75">
        <v>1715773</v>
      </c>
      <c r="C33" s="75" t="s">
        <v>102</v>
      </c>
      <c r="E33" s="79">
        <v>3000</v>
      </c>
      <c r="G33" s="75">
        <v>3744</v>
      </c>
      <c r="K33" s="87">
        <v>8400</v>
      </c>
    </row>
    <row r="34" spans="1:11">
      <c r="B34" s="75">
        <v>1715774</v>
      </c>
      <c r="C34" s="75" t="s">
        <v>103</v>
      </c>
      <c r="G34" s="75">
        <v>0</v>
      </c>
      <c r="K34" s="87">
        <v>1800</v>
      </c>
    </row>
    <row r="35" spans="1:11">
      <c r="B35" s="75">
        <v>1715714</v>
      </c>
      <c r="C35" s="75" t="s">
        <v>86</v>
      </c>
      <c r="E35" s="79">
        <v>12000</v>
      </c>
      <c r="G35" s="79">
        <v>10006</v>
      </c>
      <c r="H35" s="79">
        <v>13000</v>
      </c>
      <c r="J35" s="87">
        <v>1500</v>
      </c>
      <c r="K35" s="89">
        <v>10000</v>
      </c>
    </row>
    <row r="36" spans="1:11">
      <c r="B36" s="75">
        <v>1715779</v>
      </c>
      <c r="C36" s="75" t="s">
        <v>101</v>
      </c>
      <c r="E36" s="75">
        <v>0</v>
      </c>
      <c r="G36" s="75">
        <v>0</v>
      </c>
      <c r="K36" s="87">
        <v>3200</v>
      </c>
    </row>
    <row r="37" spans="1:11">
      <c r="B37" s="75" t="s">
        <v>47</v>
      </c>
      <c r="E37" s="75">
        <f>SUM(E23:E36)</f>
        <v>24750</v>
      </c>
      <c r="G37" s="75">
        <f>SUM(G25:G36)</f>
        <v>21750</v>
      </c>
      <c r="H37" s="79">
        <f>SUM(H26:H36)</f>
        <v>21000</v>
      </c>
      <c r="J37" s="87">
        <f>SUM(J26:J36)</f>
        <v>1500</v>
      </c>
      <c r="K37" s="89">
        <f>SUBTOTAL(9,K26:K36)</f>
        <v>54020</v>
      </c>
    </row>
    <row r="40" spans="1:11">
      <c r="B40" s="75" t="s">
        <v>104</v>
      </c>
      <c r="K40" s="90"/>
    </row>
    <row r="42" spans="1:11">
      <c r="B42" s="75">
        <v>1715702</v>
      </c>
      <c r="C42" s="75" t="s">
        <v>24</v>
      </c>
      <c r="K42" s="89">
        <v>10000</v>
      </c>
    </row>
    <row r="43" spans="1:11">
      <c r="B43" s="75">
        <v>1715711</v>
      </c>
      <c r="C43" s="75" t="s">
        <v>88</v>
      </c>
      <c r="K43" s="89">
        <v>2500</v>
      </c>
    </row>
    <row r="44" spans="1:11">
      <c r="B44" s="75">
        <v>1715766</v>
      </c>
      <c r="C44" s="75" t="s">
        <v>96</v>
      </c>
      <c r="K44" s="89">
        <v>215</v>
      </c>
    </row>
    <row r="45" spans="1:11">
      <c r="B45" s="75">
        <v>1715714</v>
      </c>
      <c r="C45" s="75" t="s">
        <v>87</v>
      </c>
      <c r="K45" s="87">
        <v>0</v>
      </c>
    </row>
    <row r="46" spans="1:11">
      <c r="B46" s="75" t="s">
        <v>47</v>
      </c>
      <c r="J46" s="87">
        <f>SUM(J42:J45)</f>
        <v>0</v>
      </c>
      <c r="K46" s="89">
        <f>SUBTOTAL(9,K42:K45)</f>
        <v>12715</v>
      </c>
    </row>
    <row r="48" spans="1:11">
      <c r="A48" s="75" t="s">
        <v>43</v>
      </c>
      <c r="E48" s="75">
        <f>SUM(E37+E46)</f>
        <v>24750</v>
      </c>
      <c r="G48" s="79">
        <f>SUM(G23+G37)</f>
        <v>21750</v>
      </c>
      <c r="H48" s="79">
        <f>SUM(H23+H37)</f>
        <v>21000</v>
      </c>
      <c r="J48" s="87">
        <f>SUM(J23+J37+J46)</f>
        <v>3250</v>
      </c>
      <c r="K48" s="87">
        <f>SUM(K37+K46)</f>
        <v>66735</v>
      </c>
    </row>
    <row r="51" spans="1:12">
      <c r="C51" s="75" t="s">
        <v>44</v>
      </c>
      <c r="E51" s="75">
        <v>250</v>
      </c>
      <c r="H51" s="75">
        <v>750</v>
      </c>
      <c r="J51" s="87">
        <f>J18-J48</f>
        <v>21750</v>
      </c>
      <c r="K51" s="87">
        <f>K18-K48</f>
        <v>7765</v>
      </c>
    </row>
    <row r="53" spans="1:12">
      <c r="A53" s="75" t="s">
        <v>45</v>
      </c>
      <c r="E53" s="75">
        <f>SUM(E18-E48)-E51</f>
        <v>0</v>
      </c>
      <c r="G53" s="79" t="e">
        <f>G18-(G48+#REF!)</f>
        <v>#REF!</v>
      </c>
      <c r="H53" s="79">
        <f>H18-(H48+H51)</f>
        <v>0</v>
      </c>
      <c r="J53" s="87">
        <v>0</v>
      </c>
      <c r="K53" s="87">
        <f>K18-(K48+K51)</f>
        <v>0</v>
      </c>
    </row>
    <row r="59" spans="1:12" s="91" customFormat="1">
      <c r="F59" s="99"/>
      <c r="I59" s="86"/>
      <c r="J59" s="92"/>
      <c r="K59" s="92"/>
      <c r="L59" s="86"/>
    </row>
    <row r="61" spans="1:12">
      <c r="C61" s="75" t="s">
        <v>160</v>
      </c>
      <c r="G61" s="75" t="s">
        <v>168</v>
      </c>
      <c r="H61" s="75" t="s">
        <v>162</v>
      </c>
    </row>
    <row r="62" spans="1:12">
      <c r="F62" s="99" t="s">
        <v>144</v>
      </c>
      <c r="G62" s="75">
        <v>2500</v>
      </c>
      <c r="H62" s="87">
        <v>2500</v>
      </c>
      <c r="I62" s="93"/>
      <c r="J62" s="75"/>
    </row>
    <row r="63" spans="1:12">
      <c r="F63" s="99" t="s">
        <v>167</v>
      </c>
      <c r="G63" s="75">
        <v>35</v>
      </c>
      <c r="H63" s="87">
        <v>35</v>
      </c>
      <c r="I63" s="93"/>
      <c r="J63" s="75"/>
    </row>
    <row r="64" spans="1:12">
      <c r="F64" s="99" t="s">
        <v>145</v>
      </c>
      <c r="G64" s="75">
        <v>708.7</v>
      </c>
      <c r="H64" s="87">
        <v>750</v>
      </c>
      <c r="I64" s="93"/>
      <c r="K64" s="79"/>
    </row>
    <row r="65" spans="2:11">
      <c r="F65" s="99" t="s">
        <v>146</v>
      </c>
      <c r="G65" s="77">
        <v>500</v>
      </c>
      <c r="H65" s="87">
        <v>500</v>
      </c>
      <c r="I65" s="93"/>
      <c r="K65" s="79"/>
    </row>
    <row r="66" spans="2:11">
      <c r="H66" s="87"/>
      <c r="I66" s="93"/>
      <c r="K66" s="79"/>
    </row>
    <row r="67" spans="2:11">
      <c r="F67" s="99" t="s">
        <v>72</v>
      </c>
      <c r="G67" s="75">
        <f>SUM(G62:G65)</f>
        <v>3743.7</v>
      </c>
      <c r="H67" s="87">
        <f>SUM(H62:H65)</f>
        <v>3785</v>
      </c>
      <c r="I67" s="93"/>
      <c r="K67" s="79"/>
    </row>
    <row r="68" spans="2:11">
      <c r="H68" s="87"/>
      <c r="I68" s="93"/>
      <c r="K68" s="79"/>
    </row>
    <row r="69" spans="2:11">
      <c r="H69" s="87"/>
      <c r="I69" s="93"/>
    </row>
    <row r="70" spans="2:11">
      <c r="B70" s="75" t="s">
        <v>147</v>
      </c>
      <c r="C70" s="94" t="s">
        <v>148</v>
      </c>
      <c r="D70" s="94"/>
      <c r="E70" s="94"/>
      <c r="F70" s="100" t="s">
        <v>155</v>
      </c>
      <c r="G70" s="77">
        <v>1720</v>
      </c>
      <c r="H70" s="87">
        <v>1625</v>
      </c>
      <c r="I70" s="93"/>
    </row>
    <row r="71" spans="2:11">
      <c r="C71" s="94" t="s">
        <v>149</v>
      </c>
      <c r="D71" s="94"/>
      <c r="E71" s="94"/>
      <c r="F71" s="100" t="s">
        <v>156</v>
      </c>
      <c r="G71" s="75">
        <v>1225</v>
      </c>
      <c r="H71" s="95">
        <v>1225</v>
      </c>
      <c r="I71" s="93"/>
      <c r="J71" s="95"/>
      <c r="K71" s="95"/>
    </row>
    <row r="72" spans="2:11">
      <c r="C72" s="94" t="s">
        <v>150</v>
      </c>
      <c r="D72" s="94"/>
      <c r="E72" s="94"/>
      <c r="F72" s="100" t="s">
        <v>157</v>
      </c>
      <c r="G72" s="75">
        <v>450</v>
      </c>
      <c r="H72" s="95">
        <v>450</v>
      </c>
      <c r="I72" s="93"/>
      <c r="J72" s="95"/>
      <c r="K72" s="95"/>
    </row>
    <row r="73" spans="2:11">
      <c r="C73" s="94" t="s">
        <v>161</v>
      </c>
      <c r="D73" s="94"/>
      <c r="E73" s="94"/>
      <c r="F73" s="100" t="s">
        <v>157</v>
      </c>
      <c r="G73" s="75">
        <v>320</v>
      </c>
      <c r="H73" s="95">
        <v>320</v>
      </c>
      <c r="I73" s="93"/>
      <c r="J73" s="95"/>
      <c r="K73" s="95"/>
    </row>
    <row r="74" spans="2:11">
      <c r="C74" s="94" t="s">
        <v>151</v>
      </c>
      <c r="D74" s="94"/>
      <c r="E74" s="94"/>
      <c r="F74" s="100" t="s">
        <v>158</v>
      </c>
      <c r="G74" s="75">
        <v>1600</v>
      </c>
      <c r="H74" s="95">
        <v>1600</v>
      </c>
      <c r="I74" s="93"/>
      <c r="J74" s="95"/>
      <c r="K74" s="95"/>
    </row>
    <row r="75" spans="2:11">
      <c r="C75" s="94" t="s">
        <v>152</v>
      </c>
      <c r="D75" s="94"/>
      <c r="E75" s="94"/>
      <c r="F75" s="100" t="s">
        <v>159</v>
      </c>
      <c r="G75" s="75">
        <v>1090.69</v>
      </c>
      <c r="H75" s="95">
        <v>925</v>
      </c>
      <c r="I75" s="93"/>
      <c r="J75" s="95"/>
      <c r="K75" s="95"/>
    </row>
    <row r="76" spans="2:11">
      <c r="C76" s="94" t="s">
        <v>153</v>
      </c>
      <c r="D76" s="94"/>
      <c r="E76" s="94"/>
      <c r="F76" s="100" t="s">
        <v>159</v>
      </c>
      <c r="G76" s="75">
        <v>925</v>
      </c>
      <c r="H76" s="95">
        <v>925</v>
      </c>
      <c r="I76" s="93"/>
      <c r="J76" s="95"/>
      <c r="K76" s="95"/>
    </row>
    <row r="77" spans="2:11">
      <c r="C77" s="94" t="s">
        <v>165</v>
      </c>
      <c r="D77" s="94"/>
      <c r="E77" s="94"/>
      <c r="F77" s="100" t="s">
        <v>166</v>
      </c>
      <c r="G77" s="75">
        <v>925</v>
      </c>
      <c r="H77" s="95">
        <v>925</v>
      </c>
      <c r="I77" s="93"/>
      <c r="J77" s="95"/>
      <c r="K77" s="95"/>
    </row>
    <row r="78" spans="2:11">
      <c r="C78" s="94" t="s">
        <v>154</v>
      </c>
      <c r="D78" s="94"/>
      <c r="E78" s="94"/>
      <c r="F78" s="100" t="s">
        <v>164</v>
      </c>
      <c r="G78" s="75">
        <v>1225</v>
      </c>
      <c r="H78" s="95">
        <v>1225</v>
      </c>
      <c r="I78" s="93"/>
      <c r="J78" s="95"/>
      <c r="K78" s="95"/>
    </row>
    <row r="79" spans="2:11">
      <c r="C79" s="96" t="s">
        <v>163</v>
      </c>
      <c r="D79" s="96"/>
      <c r="E79" s="96"/>
      <c r="F79" s="100" t="s">
        <v>63</v>
      </c>
      <c r="G79" s="85">
        <v>525</v>
      </c>
      <c r="H79" s="95">
        <v>525</v>
      </c>
      <c r="I79" s="93"/>
      <c r="J79" s="95"/>
      <c r="K79" s="95"/>
    </row>
    <row r="80" spans="2:11">
      <c r="C80" s="85"/>
      <c r="D80" s="85"/>
      <c r="E80" s="85"/>
      <c r="F80" s="100" t="s">
        <v>47</v>
      </c>
      <c r="G80" s="85">
        <f>SUM(G70:G79)</f>
        <v>10005.69</v>
      </c>
      <c r="H80" s="95">
        <f>SUM(H70:H79)</f>
        <v>9745</v>
      </c>
      <c r="I80" s="93"/>
      <c r="J80" s="95"/>
      <c r="K80" s="95"/>
    </row>
    <row r="81" spans="3:11">
      <c r="C81" s="85"/>
      <c r="D81" s="85"/>
      <c r="E81" s="85"/>
      <c r="G81" s="85"/>
      <c r="H81" s="95"/>
      <c r="I81" s="93"/>
      <c r="J81" s="95"/>
      <c r="K81" s="95"/>
    </row>
    <row r="82" spans="3:11">
      <c r="C82" s="85"/>
      <c r="D82" s="85"/>
      <c r="E82" s="85"/>
      <c r="G82" s="85"/>
      <c r="H82" s="97"/>
      <c r="I82" s="98"/>
      <c r="J82" s="95"/>
      <c r="K82" s="95"/>
    </row>
    <row r="83" spans="3:11">
      <c r="C83" s="85"/>
      <c r="D83" s="85"/>
      <c r="E83" s="85"/>
      <c r="G83" s="85"/>
      <c r="H83" s="95"/>
      <c r="I83" s="93"/>
      <c r="J83" s="95"/>
      <c r="K83" s="95"/>
    </row>
    <row r="84" spans="3:11">
      <c r="C84" s="85"/>
      <c r="D84" s="85"/>
      <c r="E84" s="85"/>
      <c r="G84" s="85"/>
      <c r="H84" s="95"/>
      <c r="I84" s="93"/>
      <c r="J84" s="95"/>
      <c r="K84" s="95"/>
    </row>
    <row r="85" spans="3:11">
      <c r="C85" s="85"/>
      <c r="D85" s="85"/>
      <c r="E85" s="85"/>
      <c r="G85" s="85"/>
      <c r="H85" s="95"/>
      <c r="I85" s="93"/>
      <c r="J85" s="95"/>
      <c r="K85" s="95"/>
    </row>
    <row r="86" spans="3:11">
      <c r="C86" s="85"/>
      <c r="D86" s="85"/>
      <c r="E86" s="85"/>
      <c r="G86" s="85"/>
      <c r="H86" s="95"/>
      <c r="I86" s="93"/>
      <c r="J86" s="95"/>
      <c r="K86" s="95"/>
    </row>
    <row r="87" spans="3:11">
      <c r="C87" s="85"/>
      <c r="D87" s="85"/>
      <c r="E87" s="85"/>
      <c r="G87" s="85"/>
      <c r="H87" s="95"/>
      <c r="I87" s="93"/>
      <c r="J87" s="95"/>
      <c r="K87" s="95"/>
    </row>
    <row r="88" spans="3:11">
      <c r="C88" s="85"/>
      <c r="D88" s="85"/>
      <c r="E88" s="85"/>
      <c r="G88" s="85"/>
      <c r="H88" s="95"/>
      <c r="I88" s="93"/>
      <c r="J88" s="95"/>
      <c r="K88" s="95"/>
    </row>
    <row r="89" spans="3:11">
      <c r="C89" s="85"/>
      <c r="D89" s="85"/>
      <c r="E89" s="85"/>
      <c r="G89" s="85"/>
      <c r="H89" s="95"/>
      <c r="I89" s="93"/>
      <c r="J89" s="95"/>
      <c r="K89" s="95"/>
    </row>
    <row r="90" spans="3:11">
      <c r="C90" s="85"/>
      <c r="D90" s="85"/>
      <c r="E90" s="85"/>
      <c r="G90" s="85"/>
      <c r="H90" s="95"/>
      <c r="I90" s="93"/>
      <c r="J90" s="95"/>
      <c r="K90" s="95"/>
    </row>
    <row r="91" spans="3:11">
      <c r="C91" s="85"/>
      <c r="D91" s="85"/>
      <c r="E91" s="85"/>
      <c r="G91" s="85"/>
      <c r="H91" s="95"/>
      <c r="I91" s="93"/>
      <c r="J91" s="95"/>
      <c r="K91" s="95"/>
    </row>
    <row r="92" spans="3:11">
      <c r="C92" s="85"/>
      <c r="D92" s="85"/>
      <c r="E92" s="85"/>
      <c r="G92" s="85"/>
      <c r="H92" s="95"/>
      <c r="I92" s="93"/>
      <c r="J92" s="95"/>
      <c r="K92" s="95"/>
    </row>
    <row r="93" spans="3:11">
      <c r="C93" s="85"/>
      <c r="D93" s="85"/>
      <c r="E93" s="85"/>
      <c r="G93" s="85"/>
      <c r="H93" s="95"/>
      <c r="I93" s="93"/>
      <c r="J93" s="95"/>
      <c r="K93" s="95"/>
    </row>
    <row r="94" spans="3:11">
      <c r="C94" s="85"/>
      <c r="D94" s="85"/>
      <c r="E94" s="85"/>
      <c r="G94" s="85"/>
      <c r="H94" s="95"/>
      <c r="I94" s="93"/>
      <c r="J94" s="95"/>
      <c r="K94" s="95"/>
    </row>
    <row r="95" spans="3:11">
      <c r="C95" s="85"/>
      <c r="D95" s="85"/>
      <c r="E95" s="85"/>
      <c r="G95" s="85"/>
      <c r="H95" s="95"/>
      <c r="I95" s="93"/>
      <c r="J95" s="95"/>
      <c r="K95" s="95"/>
    </row>
    <row r="96" spans="3:11">
      <c r="C96" s="85"/>
      <c r="D96" s="85"/>
      <c r="E96" s="85"/>
      <c r="G96" s="85"/>
      <c r="H96" s="95"/>
      <c r="I96" s="93"/>
      <c r="J96" s="95"/>
      <c r="K96" s="95"/>
    </row>
    <row r="97" spans="3:11">
      <c r="C97" s="85"/>
      <c r="D97" s="85"/>
      <c r="E97" s="85"/>
      <c r="G97" s="85"/>
      <c r="H97" s="85"/>
      <c r="J97" s="95"/>
      <c r="K97" s="95"/>
    </row>
    <row r="98" spans="3:11">
      <c r="C98" s="85"/>
      <c r="D98" s="85"/>
      <c r="E98" s="85"/>
      <c r="G98" s="85"/>
      <c r="H98" s="85"/>
      <c r="J98" s="95"/>
      <c r="K98" s="9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25" sqref="D25"/>
    </sheetView>
  </sheetViews>
  <sheetFormatPr baseColWidth="10" defaultColWidth="10.83203125" defaultRowHeight="15" x14ac:dyDescent="0"/>
  <cols>
    <col min="1" max="2" width="10.83203125" style="75"/>
    <col min="3" max="3" width="26.1640625" style="75" customWidth="1"/>
    <col min="4" max="16384" width="10.83203125" style="75"/>
  </cols>
  <sheetData>
    <row r="1" spans="1:17">
      <c r="A1" s="75" t="s">
        <v>9</v>
      </c>
      <c r="D1" s="75" t="s">
        <v>174</v>
      </c>
      <c r="E1" s="75" t="s">
        <v>173</v>
      </c>
    </row>
    <row r="3" spans="1:17">
      <c r="A3" s="75" t="s">
        <v>218</v>
      </c>
      <c r="B3" s="75" t="s">
        <v>219</v>
      </c>
      <c r="D3" s="75">
        <v>0</v>
      </c>
      <c r="E3" s="75">
        <v>0</v>
      </c>
    </row>
    <row r="5" spans="1:17">
      <c r="B5" s="75" t="s">
        <v>91</v>
      </c>
    </row>
    <row r="6" spans="1:17">
      <c r="B6" s="75">
        <v>1714105</v>
      </c>
      <c r="C6" s="75" t="s">
        <v>99</v>
      </c>
      <c r="D6" s="79">
        <v>13500</v>
      </c>
      <c r="E6" s="79">
        <v>20000</v>
      </c>
    </row>
    <row r="7" spans="1:17">
      <c r="B7" s="75">
        <v>1714107</v>
      </c>
      <c r="C7" s="75" t="s">
        <v>98</v>
      </c>
    </row>
    <row r="9" spans="1:17">
      <c r="A9" s="75" t="s">
        <v>19</v>
      </c>
      <c r="D9" s="79">
        <f>SUM(D6:D7)</f>
        <v>13500</v>
      </c>
      <c r="E9" s="79">
        <f>SUM(E6:E7)</f>
        <v>20000</v>
      </c>
    </row>
    <row r="12" spans="1:17">
      <c r="A12" s="75" t="s">
        <v>20</v>
      </c>
    </row>
    <row r="13" spans="1:17">
      <c r="B13" s="75" t="s">
        <v>28</v>
      </c>
      <c r="P13" s="75">
        <v>7900</v>
      </c>
      <c r="Q13" s="75">
        <v>7900</v>
      </c>
    </row>
    <row r="14" spans="1:17">
      <c r="B14" s="75">
        <v>1715701</v>
      </c>
      <c r="C14" s="75" t="s">
        <v>224</v>
      </c>
      <c r="D14" s="75">
        <v>1400</v>
      </c>
      <c r="E14" s="75">
        <v>1400</v>
      </c>
      <c r="G14" s="75" t="s">
        <v>228</v>
      </c>
    </row>
    <row r="15" spans="1:17">
      <c r="B15" s="75">
        <v>1715702</v>
      </c>
      <c r="C15" s="75" t="s">
        <v>225</v>
      </c>
      <c r="E15" s="75">
        <v>9000</v>
      </c>
    </row>
    <row r="16" spans="1:17">
      <c r="B16" s="75">
        <v>1715702</v>
      </c>
      <c r="C16" s="75" t="s">
        <v>226</v>
      </c>
      <c r="E16" s="75">
        <v>600</v>
      </c>
      <c r="G16" s="75" t="s">
        <v>227</v>
      </c>
    </row>
    <row r="17" spans="1:7">
      <c r="B17" s="75">
        <v>1715766</v>
      </c>
      <c r="C17" s="75" t="s">
        <v>143</v>
      </c>
    </row>
    <row r="18" spans="1:7">
      <c r="B18" s="75">
        <v>1715767</v>
      </c>
      <c r="C18" s="75" t="s">
        <v>40</v>
      </c>
    </row>
    <row r="19" spans="1:7">
      <c r="B19" s="75">
        <v>1715773</v>
      </c>
      <c r="C19" s="75" t="s">
        <v>37</v>
      </c>
    </row>
    <row r="20" spans="1:7">
      <c r="B20" s="75">
        <v>1715774</v>
      </c>
      <c r="C20" s="75" t="s">
        <v>221</v>
      </c>
    </row>
    <row r="21" spans="1:7">
      <c r="B21" s="75">
        <v>1715714</v>
      </c>
      <c r="C21" s="75" t="s">
        <v>41</v>
      </c>
      <c r="E21" s="79">
        <v>1125</v>
      </c>
      <c r="G21" s="75" t="s">
        <v>223</v>
      </c>
    </row>
    <row r="22" spans="1:7">
      <c r="B22" s="75">
        <v>1715714</v>
      </c>
      <c r="C22" s="75" t="s">
        <v>41</v>
      </c>
      <c r="E22" s="79">
        <v>7500</v>
      </c>
      <c r="G22" s="75" t="s">
        <v>220</v>
      </c>
    </row>
    <row r="23" spans="1:7">
      <c r="B23" s="75">
        <v>1715779</v>
      </c>
      <c r="C23" s="75" t="s">
        <v>222</v>
      </c>
    </row>
    <row r="27" spans="1:7">
      <c r="A27" s="75" t="s">
        <v>43</v>
      </c>
      <c r="E27" s="75">
        <f>SUM(E14:E23)</f>
        <v>19625</v>
      </c>
    </row>
    <row r="29" spans="1:7">
      <c r="E29" s="79">
        <f>E9-E27</f>
        <v>375</v>
      </c>
    </row>
    <row r="30" spans="1:7">
      <c r="C30" s="75" t="s">
        <v>44</v>
      </c>
    </row>
    <row r="32" spans="1:7">
      <c r="A32" s="75" t="s">
        <v>45</v>
      </c>
      <c r="E32" s="75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P39"/>
  <sheetViews>
    <sheetView topLeftCell="A6" workbookViewId="0">
      <selection activeCell="F20" sqref="F20"/>
    </sheetView>
  </sheetViews>
  <sheetFormatPr baseColWidth="10" defaultColWidth="11" defaultRowHeight="15" x14ac:dyDescent="0"/>
  <cols>
    <col min="1" max="1" width="19.5" bestFit="1" customWidth="1"/>
    <col min="3" max="3" width="11" style="8"/>
    <col min="4" max="4" width="12" style="8" bestFit="1" customWidth="1"/>
    <col min="5" max="6" width="11" style="9"/>
    <col min="7" max="7" width="11" style="10"/>
    <col min="8" max="8" width="12.1640625" customWidth="1"/>
    <col min="10" max="10" width="17.5" customWidth="1"/>
    <col min="11" max="11" width="13" bestFit="1" customWidth="1"/>
  </cols>
  <sheetData>
    <row r="6" spans="1:16" ht="16" thickBot="1">
      <c r="B6">
        <v>2016</v>
      </c>
      <c r="H6" s="3">
        <v>2015</v>
      </c>
    </row>
    <row r="7" spans="1:16" ht="31" thickBot="1">
      <c r="A7" s="11"/>
      <c r="B7" s="11" t="s">
        <v>105</v>
      </c>
      <c r="C7" s="12" t="s">
        <v>106</v>
      </c>
      <c r="D7" s="12" t="s">
        <v>107</v>
      </c>
      <c r="E7" s="9" t="s">
        <v>108</v>
      </c>
      <c r="F7" s="9" t="s">
        <v>109</v>
      </c>
      <c r="G7" s="13"/>
      <c r="H7" s="14" t="s">
        <v>49</v>
      </c>
      <c r="I7" s="14" t="s">
        <v>50</v>
      </c>
      <c r="J7" s="15" t="s">
        <v>51</v>
      </c>
      <c r="K7" s="16" t="s">
        <v>110</v>
      </c>
      <c r="L7" s="17" t="s">
        <v>111</v>
      </c>
      <c r="O7" s="3" t="s">
        <v>112</v>
      </c>
    </row>
    <row r="8" spans="1:16" ht="16" thickBot="1">
      <c r="A8" s="11" t="s">
        <v>113</v>
      </c>
      <c r="B8" s="18">
        <v>35000</v>
      </c>
      <c r="C8" s="19">
        <f>B8/B17*100</f>
        <v>2.3777173913043481</v>
      </c>
      <c r="D8" s="19">
        <f t="shared" ref="D8" si="0">(C8*0.01)*4625</f>
        <v>109.96942934782611</v>
      </c>
      <c r="E8" s="20">
        <v>120</v>
      </c>
      <c r="F8" s="20">
        <v>120</v>
      </c>
      <c r="G8" s="21"/>
      <c r="I8" s="14"/>
      <c r="J8" s="15"/>
      <c r="K8" s="16">
        <v>120</v>
      </c>
      <c r="L8" s="22"/>
      <c r="M8" t="s">
        <v>114</v>
      </c>
      <c r="O8" s="3"/>
    </row>
    <row r="9" spans="1:16" ht="16" thickBot="1">
      <c r="A9" s="11" t="s">
        <v>115</v>
      </c>
      <c r="B9" s="18">
        <v>32000</v>
      </c>
      <c r="C9" s="19">
        <f>B9/B17*100</f>
        <v>2.1739130434782608</v>
      </c>
      <c r="D9" s="19">
        <f>(C9*0.01)*4625</f>
        <v>100.54347826086956</v>
      </c>
      <c r="E9" s="20">
        <v>120</v>
      </c>
      <c r="F9" s="20">
        <v>120</v>
      </c>
      <c r="G9" s="21"/>
      <c r="I9" s="14"/>
      <c r="J9" s="15"/>
      <c r="K9" s="16">
        <v>120</v>
      </c>
      <c r="L9" s="22"/>
      <c r="M9" t="s">
        <v>114</v>
      </c>
      <c r="O9" s="3"/>
    </row>
    <row r="10" spans="1:16" ht="16" thickBot="1">
      <c r="A10" s="23" t="s">
        <v>53</v>
      </c>
      <c r="B10" s="24">
        <v>75000</v>
      </c>
      <c r="C10" s="25">
        <f>B10/B17*100</f>
        <v>5.0951086956521738</v>
      </c>
      <c r="D10" s="19">
        <f>(C10*0.01)*4625</f>
        <v>235.64877717391303</v>
      </c>
      <c r="E10" s="9">
        <v>286</v>
      </c>
      <c r="F10" s="9">
        <f>D10+50</f>
        <v>285.648777173913</v>
      </c>
      <c r="G10" s="26"/>
      <c r="H10" s="27">
        <v>73832</v>
      </c>
      <c r="I10" s="28">
        <v>6.53</v>
      </c>
      <c r="J10" s="29">
        <v>262.81299999999999</v>
      </c>
      <c r="K10" s="29">
        <v>262.81299999999999</v>
      </c>
      <c r="L10" s="30"/>
      <c r="M10" t="s">
        <v>114</v>
      </c>
    </row>
    <row r="11" spans="1:16" ht="16" thickBot="1">
      <c r="A11" s="23" t="s">
        <v>52</v>
      </c>
      <c r="B11" s="18">
        <v>85000</v>
      </c>
      <c r="C11" s="25">
        <f>B11/B17*100</f>
        <v>5.7744565217391308</v>
      </c>
      <c r="D11" s="19">
        <f t="shared" ref="D11:D16" si="1">(C11*0.01)*4625</f>
        <v>267.06861413043481</v>
      </c>
      <c r="E11" s="9">
        <v>317</v>
      </c>
      <c r="G11" s="26"/>
      <c r="H11" s="27">
        <v>83936</v>
      </c>
      <c r="I11" s="28">
        <v>7.42</v>
      </c>
      <c r="J11" s="29">
        <v>298.78100000000001</v>
      </c>
      <c r="K11" s="29">
        <v>298.78100000000001</v>
      </c>
      <c r="L11" s="30"/>
      <c r="M11" t="s">
        <v>114</v>
      </c>
      <c r="P11" s="31"/>
    </row>
    <row r="12" spans="1:16" ht="16" thickBot="1">
      <c r="A12" s="23" t="s">
        <v>55</v>
      </c>
      <c r="B12" s="18">
        <v>95000</v>
      </c>
      <c r="C12" s="25">
        <f>B12/B17*100</f>
        <v>6.453804347826086</v>
      </c>
      <c r="D12" s="19">
        <f>(C12*0.01)*4625</f>
        <v>298.4884510869565</v>
      </c>
      <c r="E12" s="9">
        <v>348</v>
      </c>
      <c r="F12" s="9">
        <f>D12+50</f>
        <v>348.4884510869565</v>
      </c>
      <c r="G12" s="26"/>
      <c r="H12" s="27">
        <v>93603</v>
      </c>
      <c r="I12" s="28">
        <v>8.2799999999999994</v>
      </c>
      <c r="J12" s="29">
        <v>333.19099999999997</v>
      </c>
      <c r="K12" s="29">
        <v>333.19099999999997</v>
      </c>
      <c r="L12" s="30"/>
      <c r="M12" t="s">
        <v>114</v>
      </c>
    </row>
    <row r="13" spans="1:16" ht="16" thickBot="1">
      <c r="A13" s="23" t="s">
        <v>54</v>
      </c>
      <c r="B13" s="18">
        <v>100000</v>
      </c>
      <c r="C13" s="25">
        <f>B13/B17*100</f>
        <v>6.7934782608695645</v>
      </c>
      <c r="D13" s="19">
        <f t="shared" si="1"/>
        <v>314.19836956521738</v>
      </c>
      <c r="E13" s="9">
        <v>364</v>
      </c>
      <c r="G13" s="26"/>
      <c r="H13" s="27">
        <v>103684</v>
      </c>
      <c r="I13" s="28">
        <v>9.17</v>
      </c>
      <c r="J13" s="29">
        <v>369.07499999999999</v>
      </c>
      <c r="K13" s="29">
        <v>369.07499999999999</v>
      </c>
      <c r="L13" s="30"/>
      <c r="M13" t="s">
        <v>114</v>
      </c>
    </row>
    <row r="14" spans="1:16" ht="16" thickBot="1">
      <c r="A14" s="23" t="s">
        <v>56</v>
      </c>
      <c r="B14" s="18">
        <v>350000</v>
      </c>
      <c r="C14" s="25">
        <f>B14/B17*100</f>
        <v>23.777173913043477</v>
      </c>
      <c r="D14" s="19">
        <f t="shared" si="1"/>
        <v>1099.694293478261</v>
      </c>
      <c r="E14" s="9">
        <v>1071</v>
      </c>
      <c r="G14" s="26"/>
      <c r="H14" s="27">
        <v>250417</v>
      </c>
      <c r="I14" s="28">
        <v>22.15</v>
      </c>
      <c r="J14" s="29">
        <v>891.39200000000005</v>
      </c>
      <c r="K14" s="29">
        <v>891.39200000000005</v>
      </c>
      <c r="L14" s="30"/>
      <c r="M14" t="s">
        <v>114</v>
      </c>
    </row>
    <row r="15" spans="1:16" ht="16" thickBot="1">
      <c r="A15" s="23" t="s">
        <v>57</v>
      </c>
      <c r="B15" s="18">
        <v>250000</v>
      </c>
      <c r="C15" s="25">
        <f>B15/B17*100</f>
        <v>16.983695652173914</v>
      </c>
      <c r="D15" s="19">
        <f t="shared" si="1"/>
        <v>785.4959239130435</v>
      </c>
      <c r="E15" s="9">
        <v>765</v>
      </c>
      <c r="G15" s="26"/>
      <c r="H15" s="27">
        <v>115293</v>
      </c>
      <c r="I15" s="28">
        <v>10.199999999999999</v>
      </c>
      <c r="J15" s="29">
        <v>410.4</v>
      </c>
      <c r="K15" s="29">
        <v>410.4</v>
      </c>
      <c r="L15" s="30"/>
      <c r="M15" t="s">
        <v>114</v>
      </c>
    </row>
    <row r="16" spans="1:16" ht="16" thickBot="1">
      <c r="A16" s="23" t="s">
        <v>58</v>
      </c>
      <c r="B16" s="18">
        <v>450000</v>
      </c>
      <c r="C16" s="25">
        <f>B16/B17*100</f>
        <v>30.570652173913043</v>
      </c>
      <c r="D16" s="19">
        <f t="shared" si="1"/>
        <v>1413.8926630434783</v>
      </c>
      <c r="E16" s="9">
        <v>1376</v>
      </c>
      <c r="G16" s="26"/>
      <c r="H16" s="27">
        <v>446832</v>
      </c>
      <c r="I16" s="28">
        <v>39.520000000000003</v>
      </c>
      <c r="J16" s="29">
        <v>1590.5540000000001</v>
      </c>
      <c r="K16" s="29">
        <v>1590.5540000000001</v>
      </c>
      <c r="L16" s="30"/>
      <c r="M16" t="s">
        <v>114</v>
      </c>
    </row>
    <row r="17" spans="1:13" ht="16" thickBot="1">
      <c r="A17" s="14" t="s">
        <v>59</v>
      </c>
      <c r="B17" s="32">
        <f>SUM(B8:B16)</f>
        <v>1472000</v>
      </c>
      <c r="C17" s="33">
        <f>SUM(C8:C16)</f>
        <v>100</v>
      </c>
      <c r="D17" s="33"/>
      <c r="E17" s="34">
        <f>SUM(E8:E16)</f>
        <v>4767</v>
      </c>
      <c r="F17" s="34">
        <v>4493.42</v>
      </c>
      <c r="G17" s="35"/>
      <c r="H17" s="32">
        <f>SUM(H9:H16)</f>
        <v>1167597</v>
      </c>
      <c r="I17" s="14"/>
      <c r="J17" s="36"/>
      <c r="K17" s="36">
        <f>SUM(K11:K16)</f>
        <v>3893.393</v>
      </c>
      <c r="L17" s="37">
        <f>SUM(L11:L16)</f>
        <v>0</v>
      </c>
    </row>
    <row r="18" spans="1:13" ht="16" thickBot="1">
      <c r="A18" s="23"/>
      <c r="B18" s="38"/>
      <c r="C18" s="39"/>
      <c r="D18" s="39"/>
      <c r="E18" s="40"/>
      <c r="F18" s="40"/>
      <c r="G18" s="41"/>
      <c r="H18" s="28"/>
      <c r="I18" s="23"/>
      <c r="J18" s="42"/>
      <c r="K18" s="38"/>
      <c r="L18" s="43"/>
    </row>
    <row r="19" spans="1:13" ht="16" thickBot="1">
      <c r="A19" s="44" t="s">
        <v>116</v>
      </c>
      <c r="B19" s="24">
        <v>1000000</v>
      </c>
      <c r="C19" s="39"/>
      <c r="D19" s="39"/>
      <c r="E19" s="40"/>
      <c r="F19" s="40"/>
      <c r="G19" s="41"/>
      <c r="H19" s="18">
        <v>1000000</v>
      </c>
      <c r="I19" s="23"/>
      <c r="J19" s="45"/>
      <c r="K19" s="23"/>
      <c r="L19" s="43"/>
    </row>
    <row r="20" spans="1:13" ht="16" thickBot="1">
      <c r="A20" s="23" t="s">
        <v>239</v>
      </c>
      <c r="B20" s="38"/>
      <c r="C20" s="39"/>
      <c r="D20" s="39"/>
      <c r="E20" s="40"/>
      <c r="F20" s="40">
        <v>2199.9499999999998</v>
      </c>
      <c r="G20" s="41"/>
      <c r="H20" s="23"/>
      <c r="I20" s="23"/>
      <c r="J20" s="42"/>
      <c r="K20" s="38"/>
      <c r="L20" s="30"/>
    </row>
    <row r="21" spans="1:13" ht="16" thickBot="1">
      <c r="A21" s="23"/>
      <c r="B21" s="38"/>
      <c r="C21" s="39"/>
      <c r="D21" s="39"/>
      <c r="E21" s="40"/>
      <c r="F21" s="40"/>
      <c r="G21" s="41"/>
      <c r="H21" s="23"/>
      <c r="I21" s="23"/>
      <c r="J21" s="29"/>
      <c r="K21" s="28"/>
      <c r="L21" s="43"/>
    </row>
    <row r="22" spans="1:13" ht="16" thickBot="1">
      <c r="A22" s="23"/>
      <c r="B22" s="38"/>
      <c r="C22" s="39"/>
      <c r="D22" s="39"/>
      <c r="E22" s="40"/>
      <c r="F22" s="40"/>
      <c r="G22" s="41"/>
      <c r="H22" s="23"/>
      <c r="I22" s="23"/>
      <c r="J22" s="42"/>
      <c r="K22" s="38"/>
      <c r="L22" s="43"/>
    </row>
    <row r="23" spans="1:13" ht="16" thickBot="1">
      <c r="A23" s="23"/>
      <c r="B23" s="38"/>
      <c r="C23" s="39"/>
      <c r="D23" s="39"/>
      <c r="E23" s="40"/>
      <c r="F23" s="40"/>
      <c r="G23" s="41"/>
      <c r="H23" s="23"/>
      <c r="I23" s="23"/>
      <c r="J23" s="42"/>
      <c r="K23" s="38"/>
      <c r="L23" s="43"/>
    </row>
    <row r="24" spans="1:13" ht="16" thickBot="1">
      <c r="A24" s="14" t="s">
        <v>60</v>
      </c>
      <c r="B24" s="38"/>
      <c r="C24" s="39"/>
      <c r="D24" s="39"/>
      <c r="E24" s="40"/>
      <c r="F24" s="40"/>
      <c r="G24" s="41"/>
      <c r="H24" s="23"/>
      <c r="I24" s="23"/>
      <c r="J24" s="42"/>
      <c r="K24" s="38"/>
      <c r="L24" s="43"/>
    </row>
    <row r="25" spans="1:13" ht="46" thickBot="1">
      <c r="A25" s="23" t="s">
        <v>61</v>
      </c>
      <c r="B25" s="46">
        <v>2640</v>
      </c>
      <c r="C25" s="39"/>
      <c r="D25" s="39"/>
      <c r="E25" s="40"/>
      <c r="F25" s="40"/>
      <c r="G25" s="41"/>
      <c r="H25" s="46">
        <v>2640</v>
      </c>
      <c r="I25" s="23"/>
      <c r="J25" s="42"/>
      <c r="K25" s="38"/>
      <c r="L25" s="43"/>
    </row>
    <row r="26" spans="1:13" ht="16" thickBot="1">
      <c r="A26" s="23" t="s">
        <v>62</v>
      </c>
      <c r="B26" s="39">
        <f>F17*0.07</f>
        <v>314.53940000000006</v>
      </c>
      <c r="C26" s="39"/>
      <c r="D26" s="39"/>
      <c r="H26" s="46">
        <f>K17*0.07</f>
        <v>272.53751000000005</v>
      </c>
      <c r="I26" s="23"/>
      <c r="J26" s="42"/>
      <c r="K26" s="42"/>
      <c r="L26" s="43"/>
    </row>
    <row r="27" spans="1:13" ht="16" thickBot="1">
      <c r="A27" s="23" t="s">
        <v>117</v>
      </c>
      <c r="B27" s="12">
        <f>(B17-B19)*0.0022</f>
        <v>1038.4000000000001</v>
      </c>
      <c r="H27" s="46">
        <v>1019.29</v>
      </c>
      <c r="I27" s="23"/>
      <c r="J27" s="42"/>
      <c r="K27" s="38"/>
      <c r="L27" s="43"/>
    </row>
    <row r="28" spans="1:13" ht="16" thickBot="1">
      <c r="A28" s="23" t="s">
        <v>118</v>
      </c>
      <c r="B28" s="12">
        <v>1200</v>
      </c>
      <c r="H28" s="43">
        <v>0</v>
      </c>
      <c r="I28" s="23"/>
      <c r="J28" s="42"/>
      <c r="K28" s="38"/>
      <c r="L28" s="43"/>
      <c r="M28">
        <f>25%*4625</f>
        <v>1156.25</v>
      </c>
    </row>
    <row r="29" spans="1:13" ht="16" thickBot="1">
      <c r="A29" s="11"/>
      <c r="H29" s="11"/>
      <c r="I29" s="23"/>
      <c r="J29" s="47"/>
      <c r="K29" s="11"/>
      <c r="L29" s="17"/>
    </row>
    <row r="30" spans="1:13" ht="16" thickBot="1">
      <c r="A30" s="48" t="s">
        <v>119</v>
      </c>
      <c r="B30" s="49">
        <f>SUM(B25:B28)</f>
        <v>5192.9394000000002</v>
      </c>
      <c r="C30" s="50"/>
      <c r="D30" s="50"/>
      <c r="E30" s="51"/>
      <c r="F30" s="51"/>
      <c r="G30" s="52"/>
      <c r="H30" s="49">
        <f>SUM(H25:H28)</f>
        <v>3931.8275100000001</v>
      </c>
      <c r="I30" s="23"/>
      <c r="J30" s="47"/>
      <c r="K30" s="12"/>
      <c r="L30" s="17"/>
    </row>
    <row r="31" spans="1:13">
      <c r="A31" s="48"/>
      <c r="B31" s="49"/>
      <c r="C31" s="50"/>
      <c r="D31" s="50"/>
      <c r="E31" s="51"/>
      <c r="F31" s="51"/>
      <c r="G31" s="52"/>
      <c r="H31" s="49"/>
      <c r="I31" s="53"/>
      <c r="J31" s="47"/>
      <c r="K31" s="11"/>
      <c r="L31" s="17"/>
    </row>
    <row r="32" spans="1:13">
      <c r="A32" s="48" t="s">
        <v>120</v>
      </c>
      <c r="B32" s="49">
        <f>F17-B30</f>
        <v>-699.51940000000013</v>
      </c>
      <c r="C32" s="50"/>
      <c r="D32" s="50"/>
      <c r="E32" s="51"/>
      <c r="F32" s="51"/>
      <c r="G32" s="52"/>
      <c r="H32" s="49">
        <f>K17-H30</f>
        <v>-38.434510000000046</v>
      </c>
      <c r="I32" s="53"/>
      <c r="J32" s="47"/>
      <c r="K32" s="47"/>
      <c r="L32" s="17"/>
    </row>
    <row r="34" spans="1:9">
      <c r="A34" t="s">
        <v>121</v>
      </c>
    </row>
    <row r="35" spans="1:9">
      <c r="A35" t="s">
        <v>122</v>
      </c>
    </row>
    <row r="38" spans="1:9">
      <c r="I38" t="s">
        <v>123</v>
      </c>
    </row>
    <row r="39" spans="1:9">
      <c r="I39" t="s">
        <v>124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Approved 2017</vt:lpstr>
      <vt:lpstr>Conference 2017</vt:lpstr>
      <vt:lpstr>Media Policy 2017</vt:lpstr>
      <vt:lpstr>Impact Driver-CCT</vt:lpstr>
      <vt:lpstr>What Counts</vt:lpstr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2015-03-06T18:08:38Z</dcterms:created>
  <dcterms:modified xsi:type="dcterms:W3CDTF">2017-12-23T22:51:19Z</dcterms:modified>
</cp:coreProperties>
</file>