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8380" tabRatio="500"/>
  </bookViews>
  <sheets>
    <sheet name="Annual Meeting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11" i="1"/>
  <c r="B8" i="1"/>
  <c r="B12" i="1"/>
  <c r="B16" i="1"/>
  <c r="B18" i="1"/>
  <c r="C19" i="1"/>
  <c r="D19" i="1"/>
  <c r="B19" i="1"/>
  <c r="B23" i="1"/>
  <c r="C23" i="1"/>
  <c r="D23" i="1"/>
  <c r="E23" i="1"/>
  <c r="F23" i="1"/>
  <c r="K25" i="1"/>
  <c r="H40" i="1"/>
  <c r="L25" i="1"/>
  <c r="M25" i="1"/>
  <c r="N25" i="1"/>
  <c r="O25" i="1"/>
  <c r="K26" i="1"/>
  <c r="M26" i="1"/>
  <c r="N26" i="1"/>
  <c r="M27" i="1"/>
  <c r="N27" i="1"/>
  <c r="B32" i="1"/>
  <c r="C32" i="1"/>
  <c r="D32" i="1"/>
  <c r="E32" i="1"/>
  <c r="F32" i="1"/>
  <c r="C40" i="1"/>
  <c r="D40" i="1"/>
  <c r="E40" i="1"/>
  <c r="F40" i="1"/>
  <c r="B46" i="1"/>
  <c r="C46" i="1"/>
  <c r="D46" i="1"/>
  <c r="E46" i="1"/>
  <c r="F46" i="1"/>
  <c r="B55" i="1"/>
  <c r="C55" i="1"/>
  <c r="D55" i="1"/>
  <c r="E55" i="1"/>
  <c r="F55" i="1"/>
  <c r="B57" i="1"/>
  <c r="C57" i="1"/>
  <c r="D57" i="1"/>
  <c r="E57" i="1"/>
  <c r="F57" i="1"/>
  <c r="B59" i="1"/>
  <c r="C59" i="1"/>
  <c r="D59" i="1"/>
  <c r="E59" i="1"/>
  <c r="F59" i="1"/>
  <c r="C60" i="1"/>
  <c r="D60" i="1"/>
  <c r="C61" i="1"/>
  <c r="D61" i="1"/>
</calcChain>
</file>

<file path=xl/sharedStrings.xml><?xml version="1.0" encoding="utf-8"?>
<sst xmlns="http://schemas.openxmlformats.org/spreadsheetml/2006/main" count="96" uniqueCount="91">
  <si>
    <t>evening receptions/parties X Th, Fri</t>
  </si>
  <si>
    <t>3 ish coffee x Wed, Th, Fri</t>
  </si>
  <si>
    <t>12ish lunch box x Th, Fri</t>
  </si>
  <si>
    <t>10am Coffee x Th, Fri, Sat</t>
  </si>
  <si>
    <t>200 at any one time at conference</t>
  </si>
  <si>
    <t>350 total attending conference</t>
  </si>
  <si>
    <t>15 non-members</t>
  </si>
  <si>
    <t>20 speakers/guests</t>
  </si>
  <si>
    <t>20 exhibitors/sponsors</t>
  </si>
  <si>
    <t>200 AAN individuals (100 AAN orgs)</t>
  </si>
  <si>
    <t>90 TMC individuals (45-50 TMC orgs)</t>
  </si>
  <si>
    <t>Assumptions</t>
  </si>
  <si>
    <t>TMC to pay AAN value of D61</t>
  </si>
  <si>
    <t>Final Balance</t>
  </si>
  <si>
    <t>use non-member fees to cover AV cost</t>
  </si>
  <si>
    <t>Balance</t>
  </si>
  <si>
    <t>Total Expenses</t>
  </si>
  <si>
    <t>Subtotal</t>
  </si>
  <si>
    <t>A/V--use non-member fees to cover $3K of this cost???</t>
  </si>
  <si>
    <t xml:space="preserve">  Equipment Rental</t>
  </si>
  <si>
    <t>baggage on plane vs mailing</t>
  </si>
  <si>
    <t xml:space="preserve">  Postage</t>
  </si>
  <si>
    <t xml:space="preserve">  Printing</t>
  </si>
  <si>
    <t>markers,nametags etc.</t>
  </si>
  <si>
    <t xml:space="preserve">  Supplies</t>
  </si>
  <si>
    <t>conference website (modelsmith)</t>
  </si>
  <si>
    <t xml:space="preserve">  Website</t>
  </si>
  <si>
    <t xml:space="preserve">  Volunteer Manager</t>
  </si>
  <si>
    <t>Supplies and Misc</t>
  </si>
  <si>
    <t xml:space="preserve">  Staff Travel</t>
  </si>
  <si>
    <t>hotel (800) plane (281) and cab (20)</t>
  </si>
  <si>
    <t xml:space="preserve">  Director Travel</t>
  </si>
  <si>
    <t>travel, hotel for speakers</t>
  </si>
  <si>
    <t xml:space="preserve">  Guest Speakers</t>
  </si>
  <si>
    <t>Travel &amp; Hotel</t>
  </si>
  <si>
    <t>per person=</t>
  </si>
  <si>
    <t>AM Coffee, Lunch</t>
  </si>
  <si>
    <t>Saturday AM Meetings</t>
  </si>
  <si>
    <t>Beer/Snacks</t>
  </si>
  <si>
    <t>Friday Party</t>
  </si>
  <si>
    <t>AM Coffee, Lunch, PM Break</t>
  </si>
  <si>
    <t>Friday Meetings</t>
  </si>
  <si>
    <t>Drinks for 50 @7.25/person</t>
  </si>
  <si>
    <t>Thursday Reception</t>
  </si>
  <si>
    <t>Coffee Only, no Lunch provided</t>
  </si>
  <si>
    <t>Thursday Meetings</t>
  </si>
  <si>
    <t>Meals &amp; Entertainment</t>
  </si>
  <si>
    <t>Event Rental Taxes</t>
  </si>
  <si>
    <t>Party</t>
  </si>
  <si>
    <t>Fri Night Venue</t>
  </si>
  <si>
    <t>Free with hotel block (2013)</t>
  </si>
  <si>
    <t>Meeting Rooms</t>
  </si>
  <si>
    <t>Reception</t>
  </si>
  <si>
    <t>Total Share</t>
  </si>
  <si>
    <t>Event Rental</t>
  </si>
  <si>
    <t>Other</t>
  </si>
  <si>
    <t>Food/Bev</t>
  </si>
  <si>
    <t>Expenses</t>
  </si>
  <si>
    <t>TMC mem</t>
  </si>
  <si>
    <t>AAN mem</t>
  </si>
  <si>
    <t>Total</t>
  </si>
  <si>
    <t>Total Revenue</t>
  </si>
  <si>
    <t>Via Conference website</t>
  </si>
  <si>
    <t>Unrestricted Donations</t>
  </si>
  <si>
    <t>From TMC members</t>
  </si>
  <si>
    <t>Restricted Donations</t>
  </si>
  <si>
    <t>AAN=$225/person; TMC=$75 ave/ person</t>
  </si>
  <si>
    <t>Member Fees</t>
  </si>
  <si>
    <t>full day=$250/perso; partial=$100/person</t>
  </si>
  <si>
    <t>Non-Member Meeting Fees</t>
  </si>
  <si>
    <t>Exhibitors</t>
  </si>
  <si>
    <t>Sponsorships</t>
  </si>
  <si>
    <t>Actual 2013</t>
  </si>
  <si>
    <t>Actual 2014</t>
  </si>
  <si>
    <t>TMC Budget 2015</t>
  </si>
  <si>
    <t>AAN Budget 2015</t>
  </si>
  <si>
    <t>AAN-TMC Budget</t>
  </si>
  <si>
    <t>Revenue</t>
  </si>
  <si>
    <t>Total Attendees</t>
  </si>
  <si>
    <t xml:space="preserve">  Members</t>
  </si>
  <si>
    <t xml:space="preserve">  Non-Members (day rate)</t>
  </si>
  <si>
    <t xml:space="preserve">  Non-Members (Full conf)</t>
  </si>
  <si>
    <t>Paid Attendees</t>
  </si>
  <si>
    <t xml:space="preserve">  Volunteers/Staff</t>
  </si>
  <si>
    <t xml:space="preserve">  Exhibitors</t>
  </si>
  <si>
    <t xml:space="preserve">  Speakers/Guests</t>
  </si>
  <si>
    <t>Non-Paying Attendees</t>
  </si>
  <si>
    <t>TMC</t>
  </si>
  <si>
    <t>AAN</t>
  </si>
  <si>
    <t>AAN-TMC</t>
  </si>
  <si>
    <t>2015 Annual Meeting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</si>
</sst>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Verdana"/>
      <family val="2"/>
    </font>
    <font>
      <sz val="10"/>
      <name val="Verdana"/>
    </font>
    <font>
      <u/>
      <sz val="10"/>
      <name val="Verdana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0" fillId="4" borderId="0" xfId="0" applyFill="1"/>
    <xf numFmtId="164" fontId="0" fillId="5" borderId="0" xfId="0" applyNumberFormat="1" applyFill="1"/>
    <xf numFmtId="0" fontId="0" fillId="0" borderId="0" xfId="0" applyFont="1"/>
    <xf numFmtId="0" fontId="2" fillId="0" borderId="0" xfId="0" applyFont="1"/>
    <xf numFmtId="164" fontId="0" fillId="3" borderId="0" xfId="0" applyNumberFormat="1" applyFill="1"/>
    <xf numFmtId="164" fontId="0" fillId="4" borderId="0" xfId="0" applyNumberFormat="1" applyFill="1"/>
    <xf numFmtId="164" fontId="0" fillId="2" borderId="0" xfId="0" applyNumberFormat="1" applyFill="1"/>
    <xf numFmtId="164" fontId="3" fillId="2" borderId="0" xfId="0" applyNumberFormat="1" applyFont="1" applyFill="1"/>
    <xf numFmtId="164" fontId="0" fillId="2" borderId="0" xfId="0" applyNumberFormat="1" applyFont="1" applyFill="1"/>
    <xf numFmtId="164" fontId="0" fillId="3" borderId="0" xfId="0" applyNumberFormat="1" applyFont="1" applyFill="1"/>
    <xf numFmtId="164" fontId="0" fillId="4" borderId="0" xfId="0" applyNumberFormat="1" applyFont="1" applyFill="1"/>
    <xf numFmtId="164" fontId="0" fillId="5" borderId="0" xfId="0" applyNumberFormat="1" applyFont="1" applyFill="1"/>
    <xf numFmtId="0" fontId="4" fillId="0" borderId="0" xfId="0" applyFont="1"/>
    <xf numFmtId="164" fontId="4" fillId="2" borderId="0" xfId="0" applyNumberFormat="1" applyFont="1" applyFill="1"/>
    <xf numFmtId="164" fontId="4" fillId="4" borderId="0" xfId="0" applyNumberFormat="1" applyFont="1" applyFill="1"/>
    <xf numFmtId="164" fontId="4" fillId="5" borderId="0" xfId="0" applyNumberFormat="1" applyFont="1" applyFill="1"/>
    <xf numFmtId="164" fontId="5" fillId="5" borderId="0" xfId="0" applyNumberFormat="1" applyFont="1" applyFill="1"/>
    <xf numFmtId="0" fontId="6" fillId="0" borderId="0" xfId="0" applyFont="1"/>
    <xf numFmtId="0" fontId="1" fillId="0" borderId="0" xfId="0" applyFont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5" borderId="0" xfId="0" applyNumberFormat="1" applyFont="1" applyFill="1"/>
    <xf numFmtId="164" fontId="0" fillId="0" borderId="0" xfId="0" applyNumberFormat="1"/>
    <xf numFmtId="164" fontId="6" fillId="5" borderId="0" xfId="0" applyNumberFormat="1" applyFont="1" applyFill="1"/>
    <xf numFmtId="165" fontId="0" fillId="0" borderId="0" xfId="0" applyNumberFormat="1"/>
    <xf numFmtId="164" fontId="0" fillId="0" borderId="0" xfId="0" applyNumberFormat="1" applyFont="1"/>
    <xf numFmtId="164" fontId="4" fillId="3" borderId="0" xfId="0" applyNumberFormat="1" applyFont="1" applyFill="1"/>
    <xf numFmtId="0" fontId="0" fillId="0" borderId="0" xfId="0" applyFill="1"/>
    <xf numFmtId="0" fontId="2" fillId="0" borderId="0" xfId="0" applyFont="1" applyFill="1"/>
    <xf numFmtId="164" fontId="2" fillId="0" borderId="0" xfId="0" applyNumberFormat="1" applyFont="1" applyFill="1"/>
    <xf numFmtId="164" fontId="7" fillId="0" borderId="0" xfId="0" applyNumberFormat="1" applyFont="1" applyFill="1"/>
    <xf numFmtId="164" fontId="2" fillId="3" borderId="0" xfId="0" applyNumberFormat="1" applyFont="1" applyFill="1"/>
    <xf numFmtId="164" fontId="2" fillId="4" borderId="0" xfId="0" applyNumberFormat="1" applyFont="1" applyFill="1"/>
    <xf numFmtId="3" fontId="2" fillId="5" borderId="0" xfId="0" applyNumberFormat="1" applyFont="1" applyFill="1"/>
    <xf numFmtId="164" fontId="0" fillId="0" borderId="0" xfId="0" applyNumberFormat="1" applyFill="1"/>
    <xf numFmtId="164" fontId="3" fillId="0" borderId="0" xfId="0" applyNumberFormat="1" applyFon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1" fontId="0" fillId="0" borderId="0" xfId="0" applyNumberFormat="1" applyFill="1"/>
    <xf numFmtId="1" fontId="3" fillId="0" borderId="0" xfId="0" applyNumberFormat="1" applyFont="1" applyFill="1"/>
    <xf numFmtId="1" fontId="2" fillId="0" borderId="0" xfId="0" applyNumberFormat="1" applyFont="1" applyFill="1"/>
    <xf numFmtId="1" fontId="7" fillId="0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1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27" workbookViewId="0">
      <selection activeCell="L43" sqref="L43"/>
    </sheetView>
  </sheetViews>
  <sheetFormatPr baseColWidth="10" defaultRowHeight="15" x14ac:dyDescent="0"/>
  <cols>
    <col min="1" max="1" width="25" bestFit="1" customWidth="1"/>
    <col min="2" max="2" width="19.5" style="5" customWidth="1"/>
    <col min="3" max="3" width="17.33203125" style="4" customWidth="1"/>
    <col min="4" max="4" width="17.33203125" style="3" customWidth="1"/>
    <col min="5" max="5" width="12.5" style="2" bestFit="1" customWidth="1"/>
    <col min="6" max="6" width="12.5" style="1" bestFit="1" customWidth="1"/>
  </cols>
  <sheetData>
    <row r="1" spans="1:11">
      <c r="A1" t="s">
        <v>90</v>
      </c>
      <c r="C1" s="9"/>
      <c r="D1" s="8"/>
      <c r="E1" s="40"/>
      <c r="F1" s="39"/>
    </row>
    <row r="2" spans="1:11">
      <c r="B2" s="5" t="s">
        <v>89</v>
      </c>
      <c r="C2" s="9" t="s">
        <v>88</v>
      </c>
      <c r="D2" s="8" t="s">
        <v>87</v>
      </c>
      <c r="E2" s="40"/>
      <c r="F2" s="39"/>
    </row>
    <row r="3" spans="1:11">
      <c r="C3" s="9"/>
      <c r="D3" s="8"/>
      <c r="E3" s="40"/>
      <c r="F3" s="39"/>
    </row>
    <row r="4" spans="1:11" s="32" customFormat="1">
      <c r="A4" s="33" t="s">
        <v>86</v>
      </c>
      <c r="B4" s="38">
        <f>SUM(B5:B7)</f>
        <v>60</v>
      </c>
      <c r="C4" s="9"/>
      <c r="D4" s="8"/>
      <c r="E4" s="40"/>
      <c r="F4" s="39"/>
    </row>
    <row r="5" spans="1:11" s="32" customFormat="1">
      <c r="A5" s="32" t="s">
        <v>85</v>
      </c>
      <c r="B5" s="43">
        <v>20</v>
      </c>
      <c r="C5" s="42"/>
      <c r="D5" s="41"/>
      <c r="E5" s="40"/>
      <c r="F5" s="39"/>
    </row>
    <row r="6" spans="1:11" s="32" customFormat="1">
      <c r="A6" s="32" t="s">
        <v>84</v>
      </c>
      <c r="B6" s="43">
        <v>20</v>
      </c>
      <c r="C6" s="42"/>
      <c r="D6" s="41"/>
      <c r="E6" s="40"/>
      <c r="F6" s="39"/>
    </row>
    <row r="7" spans="1:11" s="32" customFormat="1">
      <c r="A7" s="32" t="s">
        <v>83</v>
      </c>
      <c r="B7" s="43">
        <v>20</v>
      </c>
      <c r="C7" s="42"/>
      <c r="D7" s="41"/>
      <c r="E7" s="40"/>
      <c r="F7" s="39"/>
    </row>
    <row r="8" spans="1:11" s="46" customFormat="1">
      <c r="A8" s="46" t="s">
        <v>82</v>
      </c>
      <c r="B8" s="50">
        <f>SUM(B9:B11)</f>
        <v>290</v>
      </c>
      <c r="C8" s="49">
        <v>175</v>
      </c>
      <c r="D8" s="48">
        <v>100</v>
      </c>
      <c r="E8" s="47"/>
    </row>
    <row r="9" spans="1:11" s="44" customFormat="1">
      <c r="A9" s="44" t="s">
        <v>81</v>
      </c>
      <c r="B9" s="43">
        <v>10</v>
      </c>
      <c r="C9" s="42"/>
      <c r="D9" s="41"/>
      <c r="E9" s="45"/>
    </row>
    <row r="10" spans="1:11" s="44" customFormat="1">
      <c r="A10" s="44" t="s">
        <v>80</v>
      </c>
      <c r="B10" s="43">
        <v>5</v>
      </c>
      <c r="C10" s="42"/>
      <c r="D10" s="41"/>
      <c r="E10" s="45"/>
    </row>
    <row r="11" spans="1:11" s="32" customFormat="1">
      <c r="A11" s="32" t="s">
        <v>79</v>
      </c>
      <c r="B11" s="43">
        <f>C11+D11</f>
        <v>275</v>
      </c>
      <c r="C11" s="42">
        <v>175</v>
      </c>
      <c r="D11" s="41">
        <v>100</v>
      </c>
      <c r="E11" s="40"/>
      <c r="F11" s="39"/>
    </row>
    <row r="12" spans="1:11" s="33" customFormat="1">
      <c r="A12" s="33" t="s">
        <v>78</v>
      </c>
      <c r="B12" s="38">
        <f>B4+B8</f>
        <v>350</v>
      </c>
      <c r="C12" s="37"/>
      <c r="D12" s="36"/>
      <c r="E12" s="35"/>
      <c r="F12" s="34"/>
    </row>
    <row r="13" spans="1:11">
      <c r="C13" s="9"/>
      <c r="D13" s="8"/>
      <c r="E13" s="11"/>
      <c r="F13" s="10"/>
    </row>
    <row r="14" spans="1:11">
      <c r="A14" s="16" t="s">
        <v>77</v>
      </c>
      <c r="B14" s="19" t="s">
        <v>76</v>
      </c>
      <c r="C14" s="18" t="s">
        <v>75</v>
      </c>
      <c r="D14" s="31" t="s">
        <v>74</v>
      </c>
      <c r="E14" s="17" t="s">
        <v>73</v>
      </c>
      <c r="F14" s="17" t="s">
        <v>72</v>
      </c>
      <c r="G14" s="16"/>
      <c r="H14" s="16"/>
      <c r="I14" s="16"/>
    </row>
    <row r="15" spans="1:11">
      <c r="C15" s="9"/>
      <c r="D15" s="8"/>
      <c r="E15" s="11"/>
      <c r="F15" s="10"/>
      <c r="I15" s="32"/>
      <c r="K15" s="32"/>
    </row>
    <row r="16" spans="1:11">
      <c r="A16" t="s">
        <v>71</v>
      </c>
      <c r="B16" s="5">
        <f>C16+D16</f>
        <v>10000</v>
      </c>
      <c r="C16" s="9">
        <v>5000</v>
      </c>
      <c r="D16" s="8">
        <v>5000</v>
      </c>
      <c r="E16" s="11">
        <v>10050</v>
      </c>
      <c r="F16" s="10">
        <v>1500</v>
      </c>
    </row>
    <row r="17" spans="1:15">
      <c r="A17" t="s">
        <v>70</v>
      </c>
      <c r="B17" s="5">
        <v>4000</v>
      </c>
      <c r="C17" s="9">
        <v>3000</v>
      </c>
      <c r="D17" s="8">
        <v>1000</v>
      </c>
      <c r="E17" s="11"/>
      <c r="F17" s="10"/>
    </row>
    <row r="18" spans="1:15">
      <c r="A18" t="s">
        <v>69</v>
      </c>
      <c r="B18" s="5">
        <f>(B9*250)+(B10*100)</f>
        <v>3000</v>
      </c>
      <c r="C18" s="9">
        <v>0</v>
      </c>
      <c r="D18" s="8">
        <v>0</v>
      </c>
      <c r="E18" s="11">
        <v>1300</v>
      </c>
      <c r="F18" s="10">
        <v>785</v>
      </c>
      <c r="G18" t="s">
        <v>68</v>
      </c>
    </row>
    <row r="19" spans="1:15">
      <c r="A19" t="s">
        <v>67</v>
      </c>
      <c r="B19" s="5">
        <f>C19+D19</f>
        <v>46875</v>
      </c>
      <c r="C19" s="9">
        <f>C8*225</f>
        <v>39375</v>
      </c>
      <c r="D19" s="8">
        <f>D8*75</f>
        <v>7500</v>
      </c>
      <c r="E19" s="11">
        <v>0</v>
      </c>
      <c r="F19" s="10">
        <v>0</v>
      </c>
      <c r="G19" t="s">
        <v>66</v>
      </c>
    </row>
    <row r="20" spans="1:15">
      <c r="A20" t="s">
        <v>65</v>
      </c>
      <c r="B20" s="5">
        <v>0</v>
      </c>
      <c r="C20" s="9">
        <v>0</v>
      </c>
      <c r="D20" s="8">
        <v>0</v>
      </c>
      <c r="E20" s="11">
        <v>0</v>
      </c>
      <c r="F20" s="10">
        <v>1000</v>
      </c>
      <c r="G20" t="s">
        <v>64</v>
      </c>
    </row>
    <row r="21" spans="1:15">
      <c r="A21" t="s">
        <v>63</v>
      </c>
      <c r="B21" s="5">
        <v>0</v>
      </c>
      <c r="C21" s="9">
        <v>0</v>
      </c>
      <c r="D21" s="8">
        <v>0</v>
      </c>
      <c r="E21" s="11">
        <v>200</v>
      </c>
      <c r="F21" s="10"/>
      <c r="G21" t="s">
        <v>62</v>
      </c>
    </row>
    <row r="22" spans="1:15">
      <c r="C22" s="9"/>
      <c r="D22" s="8"/>
      <c r="E22" s="11"/>
      <c r="F22" s="10"/>
    </row>
    <row r="23" spans="1:15">
      <c r="A23" s="16" t="s">
        <v>61</v>
      </c>
      <c r="B23" s="19">
        <f>SUM(B16:B21)</f>
        <v>63875</v>
      </c>
      <c r="C23" s="18">
        <f>SUM(C16:C21)</f>
        <v>47375</v>
      </c>
      <c r="D23" s="31">
        <f>SUM(D16:D21)</f>
        <v>13500</v>
      </c>
      <c r="E23" s="17">
        <f>SUM(E16:E21)</f>
        <v>11550</v>
      </c>
      <c r="F23" s="17">
        <f>SUM(F16:F20)</f>
        <v>3285</v>
      </c>
      <c r="G23" s="16"/>
      <c r="H23" s="16"/>
      <c r="I23" s="16"/>
    </row>
    <row r="24" spans="1:15">
      <c r="C24" s="9"/>
      <c r="D24" s="8"/>
      <c r="E24" s="11"/>
      <c r="F24" s="10"/>
      <c r="K24" t="s">
        <v>60</v>
      </c>
      <c r="M24" t="s">
        <v>59</v>
      </c>
      <c r="N24" t="s">
        <v>58</v>
      </c>
      <c r="O24" t="s">
        <v>55</v>
      </c>
    </row>
    <row r="25" spans="1:15">
      <c r="A25" s="16" t="s">
        <v>57</v>
      </c>
      <c r="B25" s="19"/>
      <c r="C25" s="18"/>
      <c r="D25" s="31"/>
      <c r="E25" s="17"/>
      <c r="F25" s="17"/>
      <c r="G25" s="16"/>
      <c r="H25" s="16"/>
      <c r="I25" s="16"/>
      <c r="J25" t="s">
        <v>56</v>
      </c>
      <c r="K25" s="27">
        <f>B40</f>
        <v>30000</v>
      </c>
      <c r="L25" s="29">
        <f>H40</f>
        <v>85.714285714285708</v>
      </c>
      <c r="M25" s="27">
        <f>L25*C8</f>
        <v>14999.999999999998</v>
      </c>
      <c r="N25" s="27">
        <f>L25*D8</f>
        <v>8571.4285714285706</v>
      </c>
      <c r="O25" s="27">
        <f>L25*(B12-(C8+D8))</f>
        <v>6428.5714285714284</v>
      </c>
    </row>
    <row r="26" spans="1:15">
      <c r="C26" s="9"/>
      <c r="D26" s="8"/>
      <c r="E26" s="11"/>
      <c r="F26" s="10"/>
      <c r="J26" t="s">
        <v>55</v>
      </c>
      <c r="K26" s="27">
        <f>O25</f>
        <v>6428.5714285714284</v>
      </c>
      <c r="M26" s="27">
        <f>O25*(C8/B8)</f>
        <v>3879.3103448275861</v>
      </c>
      <c r="N26" s="27">
        <f>O25*(D8/B8)</f>
        <v>2216.7487684729067</v>
      </c>
    </row>
    <row r="27" spans="1:15">
      <c r="A27" s="21" t="s">
        <v>54</v>
      </c>
      <c r="B27" s="28"/>
      <c r="C27" s="9"/>
      <c r="D27" s="8"/>
      <c r="E27" s="11"/>
      <c r="F27" s="10"/>
      <c r="J27" t="s">
        <v>53</v>
      </c>
      <c r="M27" s="27">
        <f>SUM(M25:M26)</f>
        <v>18879.310344827583</v>
      </c>
      <c r="N27" s="27">
        <f>SUM(N25:N26)</f>
        <v>10788.177339901478</v>
      </c>
      <c r="O27" s="27"/>
    </row>
    <row r="28" spans="1:15">
      <c r="A28" s="6" t="s">
        <v>43</v>
      </c>
      <c r="B28" s="15">
        <v>0</v>
      </c>
      <c r="C28" s="14">
        <v>0</v>
      </c>
      <c r="D28" s="13">
        <v>0</v>
      </c>
      <c r="E28" s="11">
        <v>0</v>
      </c>
      <c r="F28" s="12">
        <v>0</v>
      </c>
      <c r="G28" s="6" t="s">
        <v>52</v>
      </c>
      <c r="H28" s="6"/>
      <c r="I28" s="6"/>
    </row>
    <row r="29" spans="1:15">
      <c r="A29" s="6" t="s">
        <v>51</v>
      </c>
      <c r="B29" s="15">
        <v>0</v>
      </c>
      <c r="C29" s="14">
        <v>0</v>
      </c>
      <c r="D29" s="13">
        <v>0</v>
      </c>
      <c r="E29" s="11">
        <v>5247.5</v>
      </c>
      <c r="F29" s="12">
        <v>0</v>
      </c>
      <c r="G29" s="6" t="s">
        <v>50</v>
      </c>
      <c r="H29" s="6"/>
      <c r="I29" s="6"/>
    </row>
    <row r="30" spans="1:15">
      <c r="A30" s="6" t="s">
        <v>49</v>
      </c>
      <c r="B30" s="15">
        <v>0</v>
      </c>
      <c r="C30" s="14">
        <v>0</v>
      </c>
      <c r="D30" s="13">
        <v>0</v>
      </c>
      <c r="E30" s="11">
        <v>0</v>
      </c>
      <c r="F30" s="12">
        <v>0</v>
      </c>
      <c r="G30" s="30" t="s">
        <v>48</v>
      </c>
      <c r="H30" s="6"/>
      <c r="I30" s="6"/>
    </row>
    <row r="31" spans="1:15">
      <c r="A31" s="6" t="s">
        <v>47</v>
      </c>
      <c r="B31" s="15">
        <v>0</v>
      </c>
      <c r="C31" s="14">
        <v>0</v>
      </c>
      <c r="D31" s="13">
        <v>0</v>
      </c>
      <c r="E31" s="11">
        <v>531.57000000000005</v>
      </c>
      <c r="F31" s="12">
        <v>0</v>
      </c>
      <c r="G31" s="30"/>
      <c r="H31" s="6"/>
      <c r="I31" s="6"/>
    </row>
    <row r="32" spans="1:15">
      <c r="A32" s="21" t="s">
        <v>17</v>
      </c>
      <c r="B32" s="15">
        <f>SUM(B27:B30)</f>
        <v>0</v>
      </c>
      <c r="C32" s="14">
        <f>SUM(C27:C30)</f>
        <v>0</v>
      </c>
      <c r="D32" s="13">
        <f>SUM(D27:D30)</f>
        <v>0</v>
      </c>
      <c r="E32" s="11">
        <f>SUM(E28:E31)</f>
        <v>5779.07</v>
      </c>
      <c r="F32" s="12">
        <f>SUM(F27:F31)</f>
        <v>0</v>
      </c>
      <c r="G32" s="6"/>
      <c r="H32" s="6"/>
      <c r="I32" s="6"/>
    </row>
    <row r="33" spans="1:14">
      <c r="C33" s="9"/>
      <c r="D33" s="8"/>
      <c r="E33" s="11"/>
      <c r="F33" s="10"/>
    </row>
    <row r="34" spans="1:14">
      <c r="A34" s="21" t="s">
        <v>46</v>
      </c>
      <c r="B34" s="28"/>
      <c r="C34" s="9"/>
      <c r="D34" s="8"/>
      <c r="E34" s="11"/>
      <c r="F34" s="10"/>
    </row>
    <row r="35" spans="1:14">
      <c r="A35" t="s">
        <v>45</v>
      </c>
      <c r="C35" s="9"/>
      <c r="D35" s="8"/>
      <c r="E35" s="11">
        <v>1225.6500000000001</v>
      </c>
      <c r="F35" s="10">
        <v>1020</v>
      </c>
      <c r="G35" t="s">
        <v>44</v>
      </c>
    </row>
    <row r="36" spans="1:14">
      <c r="A36" t="s">
        <v>43</v>
      </c>
      <c r="C36" s="9"/>
      <c r="D36" s="8"/>
      <c r="E36" s="11">
        <v>587</v>
      </c>
      <c r="F36" s="10">
        <v>1500</v>
      </c>
      <c r="G36" t="s">
        <v>42</v>
      </c>
    </row>
    <row r="37" spans="1:14">
      <c r="A37" t="s">
        <v>41</v>
      </c>
      <c r="C37" s="9"/>
      <c r="D37" s="8"/>
      <c r="E37" s="11">
        <v>1684.84</v>
      </c>
      <c r="F37" s="10">
        <v>2700</v>
      </c>
      <c r="G37" t="s">
        <v>40</v>
      </c>
    </row>
    <row r="38" spans="1:14">
      <c r="A38" t="s">
        <v>39</v>
      </c>
      <c r="C38" s="9"/>
      <c r="D38" s="8"/>
      <c r="E38" s="11">
        <v>307.75</v>
      </c>
      <c r="F38" s="10">
        <v>0</v>
      </c>
      <c r="G38" t="s">
        <v>38</v>
      </c>
      <c r="I38" s="27"/>
    </row>
    <row r="39" spans="1:14">
      <c r="A39" t="s">
        <v>37</v>
      </c>
      <c r="C39" s="9"/>
      <c r="D39" s="8"/>
      <c r="E39" s="11">
        <v>1684.84</v>
      </c>
      <c r="F39" s="10"/>
      <c r="G39" t="s">
        <v>36</v>
      </c>
    </row>
    <row r="40" spans="1:14">
      <c r="A40" s="21" t="s">
        <v>17</v>
      </c>
      <c r="B40" s="20">
        <v>30000</v>
      </c>
      <c r="C40" s="9">
        <f>M27</f>
        <v>18879.310344827583</v>
      </c>
      <c r="D40" s="8">
        <f>N27</f>
        <v>10788.177339901478</v>
      </c>
      <c r="E40" s="11">
        <f>SUM(E35:E39)</f>
        <v>5490.08</v>
      </c>
      <c r="F40" s="10">
        <f>SUM(F35:F38)</f>
        <v>5220</v>
      </c>
      <c r="G40" t="s">
        <v>35</v>
      </c>
      <c r="H40" s="29">
        <f>B40/B12</f>
        <v>85.714285714285708</v>
      </c>
    </row>
    <row r="41" spans="1:14">
      <c r="A41" s="21"/>
      <c r="B41" s="28"/>
      <c r="C41" s="9"/>
      <c r="D41" s="8"/>
      <c r="E41" s="11"/>
      <c r="F41" s="10"/>
      <c r="N41" s="27"/>
    </row>
    <row r="42" spans="1:14">
      <c r="A42" s="21" t="s">
        <v>34</v>
      </c>
      <c r="B42" s="28"/>
      <c r="C42" s="9"/>
      <c r="D42" s="8"/>
      <c r="E42" s="11"/>
      <c r="F42" s="10"/>
    </row>
    <row r="43" spans="1:14">
      <c r="A43" t="s">
        <v>33</v>
      </c>
      <c r="B43" s="5">
        <v>4000</v>
      </c>
      <c r="C43" s="9">
        <v>1500</v>
      </c>
      <c r="D43" s="8">
        <v>2500</v>
      </c>
      <c r="E43" s="11">
        <v>4079</v>
      </c>
      <c r="F43" s="10">
        <v>1500</v>
      </c>
      <c r="G43" t="s">
        <v>32</v>
      </c>
    </row>
    <row r="44" spans="1:14">
      <c r="A44" t="s">
        <v>31</v>
      </c>
      <c r="B44" s="5">
        <v>1500</v>
      </c>
      <c r="C44" s="9">
        <v>1500</v>
      </c>
      <c r="D44" s="8">
        <v>0</v>
      </c>
      <c r="E44" s="11">
        <v>1101</v>
      </c>
      <c r="F44" s="10">
        <v>1200</v>
      </c>
      <c r="G44" t="s">
        <v>30</v>
      </c>
    </row>
    <row r="45" spans="1:14">
      <c r="A45" t="s">
        <v>29</v>
      </c>
      <c r="B45" s="5">
        <v>2250</v>
      </c>
      <c r="C45" s="9">
        <v>1500</v>
      </c>
      <c r="D45" s="8">
        <v>750</v>
      </c>
      <c r="E45" s="11">
        <v>0</v>
      </c>
      <c r="F45" s="10">
        <v>400</v>
      </c>
      <c r="L45" s="27"/>
    </row>
    <row r="46" spans="1:14">
      <c r="A46" s="21" t="s">
        <v>17</v>
      </c>
      <c r="B46" s="5">
        <f>SUM(B43:B45)</f>
        <v>7750</v>
      </c>
      <c r="C46" s="9">
        <f>SUM(C43:C45)</f>
        <v>4500</v>
      </c>
      <c r="D46" s="8">
        <f>SUM(D43:D45)</f>
        <v>3250</v>
      </c>
      <c r="E46" s="11">
        <f>SUM(E43:E45)</f>
        <v>5180</v>
      </c>
      <c r="F46" s="10">
        <f>SUM(F43:F45)</f>
        <v>3100</v>
      </c>
    </row>
    <row r="47" spans="1:14">
      <c r="C47" s="9"/>
      <c r="D47" s="8"/>
      <c r="E47" s="11"/>
      <c r="F47" s="10"/>
    </row>
    <row r="48" spans="1:14">
      <c r="A48" s="21" t="s">
        <v>28</v>
      </c>
      <c r="B48" s="28"/>
      <c r="C48" s="9"/>
      <c r="D48" s="8"/>
      <c r="E48" s="11"/>
      <c r="F48" s="10"/>
    </row>
    <row r="49" spans="1:11">
      <c r="A49" s="6" t="s">
        <v>27</v>
      </c>
      <c r="B49" s="15">
        <v>600</v>
      </c>
      <c r="C49" s="9">
        <v>0</v>
      </c>
      <c r="D49" s="8">
        <v>600</v>
      </c>
      <c r="E49" s="11">
        <v>600</v>
      </c>
      <c r="F49" s="10">
        <v>0</v>
      </c>
      <c r="K49" s="27"/>
    </row>
    <row r="50" spans="1:11">
      <c r="A50" s="6" t="s">
        <v>26</v>
      </c>
      <c r="B50" s="15">
        <v>700</v>
      </c>
      <c r="C50" s="9">
        <v>350</v>
      </c>
      <c r="D50" s="8">
        <v>350</v>
      </c>
      <c r="E50" s="11">
        <v>649</v>
      </c>
      <c r="F50" s="10">
        <v>0</v>
      </c>
      <c r="G50" t="s">
        <v>25</v>
      </c>
    </row>
    <row r="51" spans="1:11">
      <c r="A51" t="s">
        <v>24</v>
      </c>
      <c r="B51" s="5">
        <v>200</v>
      </c>
      <c r="C51" s="9">
        <v>200</v>
      </c>
      <c r="D51" s="8">
        <v>200</v>
      </c>
      <c r="E51" s="11">
        <v>271.04000000000002</v>
      </c>
      <c r="F51" s="10">
        <v>300</v>
      </c>
      <c r="G51" t="s">
        <v>23</v>
      </c>
    </row>
    <row r="52" spans="1:11">
      <c r="A52" t="s">
        <v>22</v>
      </c>
      <c r="B52" s="5">
        <v>0</v>
      </c>
      <c r="C52" s="9">
        <v>100</v>
      </c>
      <c r="D52" s="8">
        <v>100</v>
      </c>
      <c r="E52" s="11">
        <v>247</v>
      </c>
      <c r="F52" s="10"/>
    </row>
    <row r="53" spans="1:11">
      <c r="A53" t="s">
        <v>21</v>
      </c>
      <c r="B53" s="5">
        <v>0</v>
      </c>
      <c r="C53" s="9">
        <v>0</v>
      </c>
      <c r="D53" s="8">
        <v>0</v>
      </c>
      <c r="E53" s="11">
        <v>20</v>
      </c>
      <c r="F53" s="10">
        <v>100</v>
      </c>
      <c r="G53" t="s">
        <v>20</v>
      </c>
    </row>
    <row r="54" spans="1:11" s="22" customFormat="1">
      <c r="A54" s="22" t="s">
        <v>19</v>
      </c>
      <c r="B54" s="26">
        <v>8000</v>
      </c>
      <c r="C54" s="25">
        <v>5000</v>
      </c>
      <c r="D54" s="24">
        <v>3000</v>
      </c>
      <c r="E54" s="23">
        <v>96</v>
      </c>
      <c r="F54" s="23">
        <v>1035</v>
      </c>
      <c r="G54" s="22" t="s">
        <v>18</v>
      </c>
    </row>
    <row r="55" spans="1:11">
      <c r="A55" s="21" t="s">
        <v>17</v>
      </c>
      <c r="B55" s="20">
        <f>SUM(B49:B54)</f>
        <v>9500</v>
      </c>
      <c r="C55" s="9">
        <f>SUM(C49:C54)</f>
        <v>5650</v>
      </c>
      <c r="D55" s="8">
        <f>SUM(D49:D54)</f>
        <v>4250</v>
      </c>
      <c r="E55" s="11">
        <f>SUM(E49:E54)</f>
        <v>1883.04</v>
      </c>
      <c r="F55" s="10">
        <f>SUM(F51:F54)</f>
        <v>1435</v>
      </c>
    </row>
    <row r="56" spans="1:11">
      <c r="C56" s="9"/>
      <c r="D56" s="8"/>
      <c r="E56" s="11"/>
      <c r="F56" s="10"/>
    </row>
    <row r="57" spans="1:11">
      <c r="A57" s="16" t="s">
        <v>16</v>
      </c>
      <c r="B57" s="19">
        <f>B32+B40+B46+B55</f>
        <v>47250</v>
      </c>
      <c r="C57" s="18">
        <f>C32+C40+C46+C55</f>
        <v>29029.310344827583</v>
      </c>
      <c r="D57" s="18">
        <f>D32+D40+D46+D55</f>
        <v>18288.177339901478</v>
      </c>
      <c r="E57" s="17">
        <f>E32+E40+E46+E55</f>
        <v>18332.190000000002</v>
      </c>
      <c r="F57" s="17">
        <f>F32+F40+F46+F55</f>
        <v>9755</v>
      </c>
      <c r="G57" s="16"/>
      <c r="H57" s="16"/>
      <c r="I57" s="16"/>
    </row>
    <row r="58" spans="1:11">
      <c r="C58" s="9"/>
      <c r="D58" s="8"/>
      <c r="E58" s="11"/>
      <c r="F58" s="10"/>
    </row>
    <row r="59" spans="1:11">
      <c r="A59" s="6" t="s">
        <v>15</v>
      </c>
      <c r="B59" s="15">
        <f>B23-B57</f>
        <v>16625</v>
      </c>
      <c r="C59" s="14">
        <f>C23-C57</f>
        <v>18345.689655172417</v>
      </c>
      <c r="D59" s="13">
        <f>D23-D57</f>
        <v>-4788.1773399014783</v>
      </c>
      <c r="E59" s="11">
        <f>E23-E57</f>
        <v>-6782.1900000000023</v>
      </c>
      <c r="F59" s="12">
        <f>F23-F57</f>
        <v>-6470</v>
      </c>
      <c r="G59" s="6"/>
      <c r="H59" s="6"/>
      <c r="I59" s="6"/>
    </row>
    <row r="60" spans="1:11">
      <c r="C60" s="9">
        <f>B18/2</f>
        <v>1500</v>
      </c>
      <c r="D60" s="8">
        <f>B18/2</f>
        <v>1500</v>
      </c>
      <c r="E60" s="11"/>
      <c r="F60" s="10"/>
      <c r="G60" t="s">
        <v>14</v>
      </c>
    </row>
    <row r="61" spans="1:11">
      <c r="A61" t="s">
        <v>13</v>
      </c>
      <c r="C61" s="9">
        <f>SUM(C59:C60)</f>
        <v>19845.689655172417</v>
      </c>
      <c r="D61" s="8">
        <f>SUM(D59:D60)</f>
        <v>-3288.1773399014783</v>
      </c>
      <c r="G61" t="s">
        <v>12</v>
      </c>
    </row>
    <row r="62" spans="1:11">
      <c r="K62" s="7" t="s">
        <v>11</v>
      </c>
    </row>
    <row r="63" spans="1:11">
      <c r="K63" s="7"/>
    </row>
    <row r="64" spans="1:11">
      <c r="K64" s="6" t="s">
        <v>10</v>
      </c>
    </row>
    <row r="65" spans="11:11">
      <c r="K65" s="6" t="s">
        <v>9</v>
      </c>
    </row>
    <row r="66" spans="11:11">
      <c r="K66" s="6" t="s">
        <v>8</v>
      </c>
    </row>
    <row r="67" spans="11:11">
      <c r="K67" s="6" t="s">
        <v>7</v>
      </c>
    </row>
    <row r="68" spans="11:11">
      <c r="K68" s="6" t="s">
        <v>6</v>
      </c>
    </row>
    <row r="69" spans="11:11">
      <c r="K69" s="6"/>
    </row>
    <row r="70" spans="11:11">
      <c r="K70" s="6" t="s">
        <v>5</v>
      </c>
    </row>
    <row r="71" spans="11:11">
      <c r="K71" s="6" t="s">
        <v>4</v>
      </c>
    </row>
    <row r="72" spans="11:11">
      <c r="K72" t="s">
        <v>3</v>
      </c>
    </row>
    <row r="73" spans="11:11">
      <c r="K73" t="s">
        <v>2</v>
      </c>
    </row>
    <row r="74" spans="11:11">
      <c r="K74" t="s">
        <v>1</v>
      </c>
    </row>
    <row r="75" spans="11:11">
      <c r="K75" t="s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Meeting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2014-09-30T22:09:10Z</dcterms:created>
  <dcterms:modified xsi:type="dcterms:W3CDTF">2014-09-30T22:09:51Z</dcterms:modified>
</cp:coreProperties>
</file>