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d\Desktop\"/>
    </mc:Choice>
  </mc:AlternateContent>
  <bookViews>
    <workbookView xWindow="0" yWindow="0" windowWidth="15210" windowHeight="7485" tabRatio="500" firstSheet="1" activeTab="1"/>
  </bookViews>
  <sheets>
    <sheet name="Proposed 2016 budget" sheetId="1" r:id="rId1"/>
    <sheet name="Conference 2016" sheetId="9" r:id="rId2"/>
    <sheet name="Metrics Project (1)" sheetId="2" r:id="rId3"/>
    <sheet name="Media Policy" sheetId="3" r:id="rId4"/>
    <sheet name="What Counts" sheetId="4" r:id="rId5"/>
    <sheet name="Vocus" sheetId="7" r:id="rId6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9" l="1"/>
  <c r="B56" i="9"/>
  <c r="B45" i="9"/>
  <c r="D55" i="1"/>
  <c r="D30" i="1"/>
  <c r="D58" i="1"/>
  <c r="D64" i="1"/>
  <c r="D76" i="1"/>
  <c r="D82" i="1"/>
  <c r="D94" i="1"/>
  <c r="D106" i="1"/>
  <c r="F11" i="1"/>
  <c r="F18" i="1"/>
  <c r="F30" i="1"/>
  <c r="F40" i="1"/>
  <c r="F42" i="1"/>
  <c r="F55" i="1"/>
  <c r="F58" i="1"/>
  <c r="F64" i="1"/>
  <c r="F76" i="1"/>
  <c r="F82" i="1"/>
  <c r="F94" i="1"/>
  <c r="F106" i="1"/>
  <c r="F112" i="1"/>
  <c r="D8" i="1"/>
  <c r="D11" i="1"/>
  <c r="D18" i="1"/>
  <c r="D40" i="1"/>
  <c r="D42" i="1"/>
  <c r="D112" i="1"/>
  <c r="D17" i="2"/>
  <c r="D27" i="2"/>
  <c r="D31" i="2"/>
  <c r="D33" i="2"/>
  <c r="D4" i="1"/>
  <c r="K17" i="4"/>
  <c r="H26" i="4"/>
  <c r="H30" i="4"/>
  <c r="H32" i="4"/>
  <c r="B17" i="4"/>
  <c r="C10" i="4"/>
  <c r="D10" i="4"/>
  <c r="F10" i="4"/>
  <c r="C12" i="4"/>
  <c r="D12" i="4"/>
  <c r="F12" i="4"/>
  <c r="F17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G11" i="1"/>
  <c r="G18" i="1"/>
  <c r="G30" i="1"/>
  <c r="G40" i="1"/>
  <c r="G42" i="1"/>
  <c r="G55" i="1"/>
  <c r="G58" i="1"/>
  <c r="G64" i="1"/>
  <c r="G76" i="1"/>
  <c r="G82" i="1"/>
  <c r="G94" i="1"/>
  <c r="G101" i="1"/>
  <c r="G106" i="1"/>
  <c r="G112" i="1"/>
  <c r="E35" i="3"/>
  <c r="E44" i="3"/>
  <c r="E46" i="3"/>
  <c r="F35" i="3"/>
  <c r="F44" i="3"/>
  <c r="F46" i="3"/>
  <c r="E9" i="3"/>
  <c r="E14" i="3"/>
  <c r="E18" i="3"/>
  <c r="F62" i="3"/>
  <c r="G63" i="3"/>
  <c r="G64" i="3"/>
  <c r="F64" i="3"/>
  <c r="F63" i="3"/>
  <c r="F8" i="2"/>
  <c r="F15" i="2"/>
  <c r="F17" i="2"/>
  <c r="F27" i="2"/>
  <c r="F31" i="2"/>
  <c r="F33" i="2"/>
  <c r="G46" i="3"/>
  <c r="E49" i="3"/>
  <c r="E52" i="3"/>
  <c r="F65" i="3"/>
  <c r="G65" i="3"/>
  <c r="G52" i="3"/>
  <c r="I45" i="7"/>
  <c r="G47" i="2"/>
  <c r="G27" i="2"/>
  <c r="G8" i="2"/>
  <c r="G15" i="2"/>
  <c r="G17" i="2"/>
  <c r="G31" i="2"/>
  <c r="G33" i="2"/>
</calcChain>
</file>

<file path=xl/sharedStrings.xml><?xml version="1.0" encoding="utf-8"?>
<sst xmlns="http://schemas.openxmlformats.org/spreadsheetml/2006/main" count="442" uniqueCount="372">
  <si>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</si>
  <si>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</si>
  <si>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</si>
  <si>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</si>
  <si>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</si>
  <si>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</si>
  <si>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</si>
  <si>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Donor</t>
  </si>
  <si>
    <t>Projected Unrestricted</t>
  </si>
  <si>
    <t>Projected Restricted</t>
  </si>
  <si>
    <t>Notes</t>
  </si>
  <si>
    <t>REVENUE</t>
  </si>
  <si>
    <t>GRANTS</t>
  </si>
  <si>
    <t>Sponsors</t>
  </si>
  <si>
    <t>EARNED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</si>
  <si>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</si>
  <si>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</si>
  <si>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</si>
  <si>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</si>
  <si>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</si>
  <si>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</si>
  <si>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Member Dues</t>
  </si>
  <si>
    <t>TMC</t>
  </si>
  <si>
    <t>Due April 2015; Contract runs June1-May31</t>
  </si>
  <si>
    <t>Due Autust 2015; Contract runs Sept1-Aug 31</t>
  </si>
  <si>
    <t>TOTAL REVENUE</t>
  </si>
  <si>
    <t>Earmarked for 2015; arrived in 2014</t>
  </si>
  <si>
    <t>EXPENSE</t>
  </si>
  <si>
    <t>OVERHEAD</t>
  </si>
  <si>
    <t>Sponsorship Fee</t>
  </si>
  <si>
    <t>FNP takes 7% for HR, bookkeeping</t>
  </si>
  <si>
    <t>Personnel</t>
  </si>
  <si>
    <t>Personnel-FTE</t>
  </si>
  <si>
    <t>Benefits-FTW</t>
  </si>
  <si>
    <t>low because $$ going into 401k; no healthcare</t>
  </si>
  <si>
    <t>Contractor (Social Curator)</t>
  </si>
  <si>
    <t>Contractor (Website)</t>
  </si>
  <si>
    <t>Admin</t>
  </si>
  <si>
    <t>Office Rent</t>
  </si>
  <si>
    <t>Office Suppies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</si>
  <si>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</si>
  <si>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</si>
  <si>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</si>
  <si>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</si>
  <si>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</si>
  <si>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</si>
  <si>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</si>
  <si>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</si>
  <si>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</si>
  <si>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</si>
  <si>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</si>
  <si>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 xml:space="preserve">Vocus </t>
  </si>
  <si>
    <t xml:space="preserve">What Counts </t>
  </si>
  <si>
    <t>Tools we use for programs: dropbox, basecamp, etc.</t>
  </si>
  <si>
    <t>Travel</t>
  </si>
  <si>
    <t>JGK travel</t>
  </si>
  <si>
    <t>Entertainment-Meals</t>
  </si>
  <si>
    <t>JGK pays for own access</t>
  </si>
  <si>
    <t>TMC website</t>
  </si>
  <si>
    <t>JGK virtual office</t>
  </si>
  <si>
    <t>Reg for conferences jgk attends</t>
  </si>
  <si>
    <t>PROJECTS</t>
  </si>
  <si>
    <t>Service Projects</t>
  </si>
  <si>
    <t>Compare to above (Earned 1714105)</t>
  </si>
  <si>
    <t>Events--Conference</t>
  </si>
  <si>
    <t>Events</t>
  </si>
  <si>
    <t>Contractor (Volunteer Manager)</t>
  </si>
  <si>
    <t>Website</t>
  </si>
  <si>
    <t>Office Supplies</t>
  </si>
  <si>
    <t>Postage</t>
  </si>
  <si>
    <t>Includes printing posters</t>
  </si>
  <si>
    <t>Events-Meals</t>
  </si>
  <si>
    <t>Events-AV</t>
  </si>
  <si>
    <t>Restricted Projects-Metrics</t>
  </si>
  <si>
    <t>merger</t>
  </si>
  <si>
    <t>build new website</t>
  </si>
  <si>
    <t>Contractor (Facilitator)</t>
  </si>
  <si>
    <t>merger: retreat</t>
  </si>
  <si>
    <t>Member Capacity Building</t>
  </si>
  <si>
    <t>EEJF</t>
  </si>
  <si>
    <t>TOTAL EXPENSE</t>
  </si>
  <si>
    <t>Contingency</t>
  </si>
  <si>
    <t>BALANCE</t>
  </si>
  <si>
    <t>Contractor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</si>
  <si>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</si>
  <si>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</si>
  <si>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</si>
  <si>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</si>
  <si>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</si>
  <si>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</si>
  <si>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</si>
  <si>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</si>
  <si>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</si>
  <si>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</si>
  <si>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</si>
  <si>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</si>
  <si>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</si>
  <si>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reduced from $30,000</t>
  </si>
  <si>
    <t xml:space="preserve">3 additional months if needed </t>
  </si>
  <si>
    <t>Travel (Austin conference)</t>
  </si>
  <si>
    <t>metrics conference (reg+hotelx3+travel)</t>
  </si>
  <si>
    <t>To Operating Reserves</t>
  </si>
  <si>
    <t>(Kauai + Metrics)</t>
  </si>
  <si>
    <t>Austin Conference</t>
  </si>
  <si>
    <t>PbsMediashift Reg</t>
  </si>
  <si>
    <t>Knight Conf Reg</t>
  </si>
  <si>
    <t>Hotel</t>
  </si>
  <si>
    <t>Airfare</t>
  </si>
  <si>
    <t>Cabs to Hotel</t>
  </si>
  <si>
    <t>Total</t>
  </si>
  <si>
    <t>Provided on completion of experiments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</si>
  <si>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</si>
  <si>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</si>
  <si>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</si>
  <si>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</si>
  <si>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</si>
  <si>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</si>
  <si>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</si>
  <si>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</si>
  <si>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</si>
  <si>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</si>
  <si>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</si>
  <si>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</si>
  <si>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</si>
  <si>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</si>
  <si>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</si>
  <si>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</si>
  <si>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</si>
  <si>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</si>
  <si>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</si>
  <si>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</si>
  <si>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</si>
  <si>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</si>
  <si>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tmc$12345</t>
  </si>
  <si>
    <t>joellen@themediaconsortium.com</t>
  </si>
  <si>
    <t>COST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</si>
  <si>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</si>
  <si>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</si>
  <si>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</si>
  <si>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</si>
  <si>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</si>
  <si>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</si>
  <si>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</si>
  <si>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</si>
  <si>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</si>
  <si>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</si>
  <si>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</si>
  <si>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</si>
  <si>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</si>
  <si>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</si>
  <si>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</si>
  <si>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</si>
  <si>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</si>
  <si>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</si>
  <si>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</si>
  <si>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</si>
  <si>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</si>
  <si>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</si>
  <si>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</si>
  <si>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</si>
  <si>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</si>
  <si>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</si>
  <si>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</si>
  <si>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</si>
  <si>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</si>
  <si>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</si>
  <si>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</si>
  <si>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</si>
  <si>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</si>
  <si>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</si>
  <si>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</si>
  <si>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</si>
  <si>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</si>
  <si>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</si>
  <si>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</si>
  <si>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</si>
  <si>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</si>
  <si>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</si>
  <si>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</si>
  <si>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</si>
  <si>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</si>
  <si>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</si>
  <si>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</si>
  <si>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</si>
  <si>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</si>
  <si>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</si>
  <si>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</si>
  <si>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</si>
  <si>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</si>
  <si>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</si>
  <si>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</si>
  <si>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</si>
  <si>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</si>
  <si>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Non-Paying Attendees</t>
  </si>
  <si>
    <t xml:space="preserve">  Speakers/Guests</t>
  </si>
  <si>
    <t xml:space="preserve">  Exhibitors</t>
  </si>
  <si>
    <t xml:space="preserve">  Volunteers/Staff</t>
  </si>
  <si>
    <t>Paid Attendees</t>
  </si>
  <si>
    <t xml:space="preserve">  Non-Members (Full conf)</t>
  </si>
  <si>
    <t xml:space="preserve">  Non-Members (day rate)</t>
  </si>
  <si>
    <t xml:space="preserve">  Members</t>
  </si>
  <si>
    <t>Total Attendees</t>
  </si>
  <si>
    <t>Revenue</t>
  </si>
  <si>
    <t>Actual 2014</t>
  </si>
  <si>
    <t>Sponsorships</t>
  </si>
  <si>
    <t>Exhibitors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</si>
  <si>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</si>
  <si>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</si>
  <si>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</si>
  <si>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</si>
  <si>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</si>
  <si>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</si>
  <si>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Thursday Reception</t>
  </si>
  <si>
    <t>Meeting Rooms</t>
  </si>
  <si>
    <t>Fri Night Venue</t>
  </si>
  <si>
    <t>Event Rental Taxes</t>
  </si>
  <si>
    <t>Subtotal</t>
  </si>
  <si>
    <t>Meals &amp; Entertainment</t>
  </si>
  <si>
    <t>Thursday Meetings</t>
  </si>
  <si>
    <t>Friday Meetings</t>
  </si>
  <si>
    <t>Friday Party</t>
  </si>
  <si>
    <t>Saturday AM Meetings</t>
  </si>
  <si>
    <t>Travel &amp; Hotel</t>
  </si>
  <si>
    <t xml:space="preserve">  Guest Speakers</t>
  </si>
  <si>
    <t xml:space="preserve">  Director Travel</t>
  </si>
  <si>
    <t xml:space="preserve">  Staff Travel</t>
  </si>
  <si>
    <t>Supplies and Misc</t>
  </si>
  <si>
    <t xml:space="preserve">  Volunteer Manager</t>
  </si>
  <si>
    <t xml:space="preserve">  Website</t>
  </si>
  <si>
    <t xml:space="preserve">  Supplies</t>
  </si>
  <si>
    <t xml:space="preserve">  Printing</t>
  </si>
  <si>
    <t xml:space="preserve">  Postage</t>
  </si>
  <si>
    <t xml:space="preserve">  Equipment Rental</t>
  </si>
  <si>
    <t>Total Expenses</t>
  </si>
  <si>
    <t>Final Balance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</si>
  <si>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</si>
  <si>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</si>
  <si>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</si>
  <si>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</si>
  <si>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</si>
  <si>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</si>
  <si>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</si>
  <si>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</si>
  <si>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</si>
  <si>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</si>
  <si>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</si>
  <si>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</si>
  <si>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</si>
  <si>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</si>
  <si>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</si>
  <si>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</si>
  <si>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</si>
  <si>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</si>
  <si>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</si>
  <si>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</si>
  <si>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</si>
  <si>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</si>
  <si>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</si>
  <si>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</si>
  <si>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</si>
  <si>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</si>
  <si>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</si>
  <si>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</si>
  <si>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</si>
  <si>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</si>
  <si>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</si>
  <si>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</si>
  <si>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</si>
  <si>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Due 4/31/15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</si>
  <si>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</si>
  <si>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</si>
  <si>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</si>
  <si>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</si>
  <si>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</si>
  <si>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Grants of $250-$750 to send journalists to media policy workshops at IRE, ONA and NICAR</t>
  </si>
  <si>
    <t>Contractor (Curriculum)</t>
  </si>
  <si>
    <t>Grant Allocated</t>
  </si>
  <si>
    <t>(Kaiser) to manage programs, work on strategic plan</t>
  </si>
  <si>
    <t>(Rosenberg) to create curriculum for workshop program</t>
  </si>
  <si>
    <t>Earned</t>
  </si>
  <si>
    <t>see below</t>
  </si>
  <si>
    <t>Program Fees worksheet</t>
  </si>
  <si>
    <t>Full Registration Fee</t>
  </si>
  <si>
    <t>Scholarship Fee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</si>
  <si>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</si>
  <si>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</si>
  <si>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</si>
  <si>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</si>
  <si>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</si>
  <si>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</si>
  <si>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</si>
  <si>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</si>
  <si>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Revenue/ONA</t>
  </si>
  <si>
    <t>Revenue/NICAR</t>
  </si>
  <si>
    <t>Software (basecamp)</t>
  </si>
  <si>
    <t>Contractor (Webpage)</t>
  </si>
  <si>
    <t>(Webpages for workshop info)</t>
  </si>
  <si>
    <t>Event (A/V)</t>
  </si>
  <si>
    <t>Travel (Speakers)</t>
  </si>
  <si>
    <t>Meals (coffee/snack at workshops)</t>
  </si>
  <si>
    <t>Reg Fees</t>
  </si>
  <si>
    <t>Discounted Fee</t>
  </si>
  <si>
    <t>Workshop Budget</t>
  </si>
  <si>
    <t>see MPREP sheet</t>
  </si>
  <si>
    <t>Quixote</t>
  </si>
  <si>
    <t>Won't need until 2016</t>
  </si>
  <si>
    <t>Travel to SF meeting June 8, 2015</t>
  </si>
  <si>
    <t>See Sheet</t>
  </si>
  <si>
    <t>Restricted Projects-Media Policy</t>
  </si>
  <si>
    <t>(Kaiser) to organize, fundraise, manage</t>
  </si>
  <si>
    <t>(Kaiser) to run webinars</t>
  </si>
  <si>
    <t>Program-Strategic Plan for Sector--coverd by MDF grant</t>
  </si>
  <si>
    <t>Cost for Kaiser to travel for merger</t>
  </si>
  <si>
    <t>slot open</t>
  </si>
  <si>
    <t xml:space="preserve">Media Policy </t>
  </si>
  <si>
    <t>add $840 (row 23) to get 13555</t>
  </si>
  <si>
    <t>add $3920 (row 23) to get 57940</t>
  </si>
  <si>
    <t>Cancelled--grant did not come in</t>
  </si>
  <si>
    <t>Was 3mos + bonus; became 8 mos</t>
  </si>
  <si>
    <t>See Project Worksheets --projects cover $35K of salary</t>
  </si>
  <si>
    <t>25,000 less FNP 7%</t>
  </si>
  <si>
    <t>final payment will come in Jan 2016</t>
  </si>
  <si>
    <t>Promised but not delivered?</t>
  </si>
  <si>
    <t>2015 Approved</t>
  </si>
  <si>
    <t>2015 Actual td</t>
  </si>
  <si>
    <t>2016 Proposed</t>
  </si>
  <si>
    <t>July 2015 grant</t>
  </si>
  <si>
    <t>Anticipated 2016 grant--summer 2016</t>
  </si>
  <si>
    <t>Proposed but unfunded project 2015</t>
  </si>
  <si>
    <t>McCormick</t>
  </si>
  <si>
    <t>Fund work on Chicago summit--proposal in</t>
  </si>
  <si>
    <t>Other t/k</t>
  </si>
  <si>
    <t>Fund work on regional summits--tk</t>
  </si>
  <si>
    <t>10th anniversiary 2016; (AAN took $$ in 2015)</t>
  </si>
  <si>
    <t>(AAN took $$ in 2015)</t>
  </si>
  <si>
    <t>(AAN took these $$ in 2015)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</si>
  <si>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</si>
  <si>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</si>
  <si>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</si>
  <si>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</si>
  <si>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</si>
  <si>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</si>
  <si>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</si>
  <si>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</si>
  <si>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</si>
  <si>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</si>
  <si>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</si>
  <si>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</si>
  <si>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</si>
  <si>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</si>
  <si>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</si>
  <si>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</si>
  <si>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</si>
  <si>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</si>
  <si>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</si>
  <si>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</si>
  <si>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Prepaid 18K fo conf center in 2015</t>
  </si>
  <si>
    <t>Prepaid for 2015</t>
  </si>
  <si>
    <t>(2015 is prepaid)</t>
  </si>
  <si>
    <t>Col D is anticipated 2016 grant; col G is 2015 grant)</t>
  </si>
  <si>
    <t>Proposed 2016</t>
  </si>
  <si>
    <t>Current Metrics Project</t>
  </si>
  <si>
    <t>Use this to check against FNP actuals</t>
  </si>
  <si>
    <t>Current Balance</t>
  </si>
  <si>
    <t>(Our essentially operating cost is $150K. This gives us 4 months of reserves)</t>
  </si>
  <si>
    <t>Restricted Projects--Summits</t>
  </si>
  <si>
    <t>See  Sheet (Chicago Summit w/ McCormick; Future Summits?)</t>
  </si>
  <si>
    <t>Ba;ance = MDF restricted funds to be used in 2017 if awarded</t>
  </si>
  <si>
    <t>2016 Annual Meeting Budget</t>
  </si>
  <si>
    <t>included in fee</t>
  </si>
  <si>
    <t>Travel-Speakers</t>
  </si>
  <si>
    <t>Travel-TMCSTAFF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</si>
</sst>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b/>
      <sz val="10"/>
      <name val="Verdana"/>
      <family val="2"/>
    </font>
    <font>
      <u/>
      <sz val="10"/>
      <name val="Verdana"/>
    </font>
    <font>
      <sz val="12"/>
      <color theme="0" tint="-0.499984740745262"/>
      <name val="Calibri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0" fontId="3" fillId="0" borderId="0" xfId="0" applyFont="1"/>
    <xf numFmtId="0" fontId="2" fillId="0" borderId="0" xfId="0" applyFont="1"/>
    <xf numFmtId="164" fontId="8" fillId="0" borderId="0" xfId="0" applyNumberFormat="1" applyFont="1"/>
    <xf numFmtId="165" fontId="0" fillId="0" borderId="0" xfId="0" applyNumberFormat="1"/>
    <xf numFmtId="165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left"/>
    </xf>
    <xf numFmtId="0" fontId="12" fillId="0" borderId="0" xfId="49" applyFont="1"/>
    <xf numFmtId="0" fontId="13" fillId="0" borderId="0" xfId="49" applyFont="1"/>
    <xf numFmtId="0" fontId="5" fillId="0" borderId="0" xfId="49"/>
    <xf numFmtId="49" fontId="11" fillId="0" borderId="0" xfId="0" applyNumberFormat="1" applyFont="1"/>
    <xf numFmtId="0" fontId="11" fillId="0" borderId="0" xfId="0" applyFont="1" applyAlignment="1">
      <alignment vertical="center" wrapText="1"/>
    </xf>
    <xf numFmtId="0" fontId="5" fillId="0" borderId="0" xfId="49" applyAlignment="1">
      <alignment vertical="center" wrapText="1"/>
    </xf>
    <xf numFmtId="165" fontId="0" fillId="0" borderId="0" xfId="0" applyNumberFormat="1" applyFill="1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 applyFill="1"/>
    <xf numFmtId="1" fontId="0" fillId="0" borderId="0" xfId="0" applyNumberFormat="1" applyFill="1"/>
    <xf numFmtId="165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left"/>
    </xf>
    <xf numFmtId="165" fontId="0" fillId="0" borderId="0" xfId="0" applyNumberFormat="1" applyAlignment="1">
      <alignment horizontal="right"/>
    </xf>
    <xf numFmtId="0" fontId="0" fillId="3" borderId="0" xfId="0" applyFill="1"/>
    <xf numFmtId="165" fontId="0" fillId="3" borderId="0" xfId="0" applyNumberFormat="1" applyFill="1"/>
    <xf numFmtId="3" fontId="0" fillId="0" borderId="0" xfId="0" applyNumberFormat="1"/>
    <xf numFmtId="165" fontId="16" fillId="0" borderId="0" xfId="0" applyNumberFormat="1" applyFont="1"/>
    <xf numFmtId="165" fontId="3" fillId="0" borderId="0" xfId="0" applyNumberFormat="1" applyFont="1"/>
    <xf numFmtId="165" fontId="17" fillId="0" borderId="0" xfId="0" applyNumberFormat="1" applyFont="1"/>
    <xf numFmtId="0" fontId="18" fillId="0" borderId="0" xfId="0" applyFont="1"/>
    <xf numFmtId="6" fontId="0" fillId="0" borderId="0" xfId="0" applyNumberFormat="1"/>
    <xf numFmtId="164" fontId="0" fillId="0" borderId="0" xfId="0" applyNumberFormat="1" applyAlignment="1">
      <alignment horizontal="right"/>
    </xf>
    <xf numFmtId="164" fontId="11" fillId="0" borderId="0" xfId="0" applyNumberFormat="1" applyFont="1"/>
    <xf numFmtId="164" fontId="0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8" fillId="0" borderId="0" xfId="0" applyNumberFormat="1" applyFont="1" applyFill="1"/>
    <xf numFmtId="164" fontId="10" fillId="0" borderId="0" xfId="0" applyNumberFormat="1" applyFont="1" applyFill="1" applyAlignment="1">
      <alignment horizontal="left"/>
    </xf>
    <xf numFmtId="2" fontId="0" fillId="0" borderId="0" xfId="0" applyNumberFormat="1"/>
    <xf numFmtId="1" fontId="19" fillId="0" borderId="0" xfId="0" applyNumberFormat="1" applyFont="1"/>
    <xf numFmtId="2" fontId="20" fillId="0" borderId="0" xfId="0" applyNumberFormat="1" applyFont="1" applyFill="1"/>
    <xf numFmtId="0" fontId="19" fillId="0" borderId="0" xfId="0" applyFont="1"/>
    <xf numFmtId="2" fontId="19" fillId="0" borderId="0" xfId="0" applyNumberFormat="1" applyFont="1"/>
    <xf numFmtId="2" fontId="21" fillId="4" borderId="0" xfId="0" applyNumberFormat="1" applyFont="1" applyFill="1"/>
    <xf numFmtId="0" fontId="22" fillId="0" borderId="1" xfId="0" applyFont="1" applyBorder="1" applyAlignment="1">
      <alignment wrapText="1"/>
    </xf>
    <xf numFmtId="164" fontId="22" fillId="0" borderId="0" xfId="0" applyNumberFormat="1" applyFont="1"/>
    <xf numFmtId="0" fontId="22" fillId="0" borderId="0" xfId="0" applyFont="1"/>
    <xf numFmtId="165" fontId="19" fillId="0" borderId="0" xfId="0" applyNumberFormat="1" applyFont="1"/>
    <xf numFmtId="3" fontId="19" fillId="0" borderId="1" xfId="0" applyNumberFormat="1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2" fontId="21" fillId="4" borderId="0" xfId="0" applyNumberFormat="1" applyFont="1" applyFill="1" applyBorder="1" applyAlignment="1">
      <alignment wrapText="1"/>
    </xf>
    <xf numFmtId="165" fontId="19" fillId="0" borderId="0" xfId="0" applyNumberFormat="1" applyFont="1" applyAlignment="1">
      <alignment horizontal="right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wrapText="1"/>
    </xf>
    <xf numFmtId="2" fontId="20" fillId="4" borderId="0" xfId="0" applyNumberFormat="1" applyFont="1" applyFill="1"/>
    <xf numFmtId="3" fontId="19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164" fontId="19" fillId="0" borderId="1" xfId="0" applyNumberFormat="1" applyFont="1" applyBorder="1" applyAlignment="1">
      <alignment horizontal="right" wrapText="1"/>
    </xf>
    <xf numFmtId="165" fontId="19" fillId="0" borderId="1" xfId="0" applyNumberFormat="1" applyFont="1" applyBorder="1" applyAlignment="1">
      <alignment horizontal="right" wrapText="1"/>
    </xf>
    <xf numFmtId="0" fontId="20" fillId="0" borderId="0" xfId="0" applyFont="1"/>
    <xf numFmtId="3" fontId="22" fillId="0" borderId="1" xfId="0" applyNumberFormat="1" applyFont="1" applyBorder="1" applyAlignment="1">
      <alignment horizontal="right" wrapText="1"/>
    </xf>
    <xf numFmtId="2" fontId="22" fillId="0" borderId="1" xfId="0" applyNumberFormat="1" applyFont="1" applyBorder="1" applyAlignment="1">
      <alignment horizontal="right" wrapText="1"/>
    </xf>
    <xf numFmtId="1" fontId="22" fillId="0" borderId="1" xfId="0" applyNumberFormat="1" applyFont="1" applyBorder="1" applyAlignment="1">
      <alignment horizontal="right" wrapText="1"/>
    </xf>
    <xf numFmtId="2" fontId="23" fillId="4" borderId="1" xfId="0" applyNumberFormat="1" applyFont="1" applyFill="1" applyBorder="1" applyAlignment="1">
      <alignment horizontal="right" wrapText="1"/>
    </xf>
    <xf numFmtId="164" fontId="22" fillId="0" borderId="1" xfId="0" applyNumberFormat="1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vertical="center" wrapText="1"/>
    </xf>
    <xf numFmtId="1" fontId="19" fillId="0" borderId="1" xfId="0" applyNumberFormat="1" applyFont="1" applyBorder="1" applyAlignment="1">
      <alignment vertical="center" wrapText="1"/>
    </xf>
    <xf numFmtId="2" fontId="21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165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wrapText="1"/>
    </xf>
    <xf numFmtId="164" fontId="19" fillId="0" borderId="1" xfId="0" applyNumberFormat="1" applyFont="1" applyBorder="1" applyAlignment="1">
      <alignment wrapText="1"/>
    </xf>
    <xf numFmtId="6" fontId="19" fillId="0" borderId="1" xfId="0" applyNumberFormat="1" applyFont="1" applyBorder="1" applyAlignment="1">
      <alignment vertical="center" wrapText="1"/>
    </xf>
    <xf numFmtId="164" fontId="19" fillId="0" borderId="0" xfId="0" applyNumberFormat="1" applyFont="1"/>
    <xf numFmtId="0" fontId="22" fillId="0" borderId="0" xfId="0" applyFont="1" applyFill="1" applyBorder="1" applyAlignment="1">
      <alignment wrapText="1"/>
    </xf>
    <xf numFmtId="6" fontId="22" fillId="0" borderId="0" xfId="0" applyNumberFormat="1" applyFont="1"/>
    <xf numFmtId="2" fontId="22" fillId="0" borderId="0" xfId="0" applyNumberFormat="1" applyFont="1"/>
    <xf numFmtId="1" fontId="22" fillId="0" borderId="0" xfId="0" applyNumberFormat="1" applyFont="1"/>
    <xf numFmtId="6" fontId="23" fillId="0" borderId="0" xfId="0" applyNumberFormat="1" applyFont="1" applyFill="1"/>
    <xf numFmtId="0" fontId="19" fillId="0" borderId="0" xfId="0" applyFont="1" applyBorder="1" applyAlignment="1">
      <alignment wrapText="1"/>
    </xf>
    <xf numFmtId="44" fontId="0" fillId="0" borderId="0" xfId="95" applyNumberFormat="1" applyFont="1"/>
    <xf numFmtId="44" fontId="3" fillId="0" borderId="0" xfId="95" applyNumberFormat="1" applyFont="1"/>
    <xf numFmtId="44" fontId="8" fillId="0" borderId="0" xfId="95" applyNumberFormat="1" applyFont="1"/>
    <xf numFmtId="44" fontId="2" fillId="0" borderId="0" xfId="95" applyNumberFormat="1" applyFont="1"/>
    <xf numFmtId="164" fontId="3" fillId="0" borderId="0" xfId="95" applyNumberFormat="1" applyFont="1"/>
    <xf numFmtId="0" fontId="24" fillId="0" borderId="0" xfId="0" applyFont="1"/>
    <xf numFmtId="0" fontId="0" fillId="5" borderId="0" xfId="0" applyFill="1"/>
    <xf numFmtId="44" fontId="0" fillId="5" borderId="0" xfId="95" applyNumberFormat="1" applyFont="1" applyFill="1"/>
    <xf numFmtId="164" fontId="0" fillId="5" borderId="0" xfId="0" applyNumberFormat="1" applyFill="1"/>
    <xf numFmtId="44" fontId="0" fillId="0" borderId="0" xfId="95" applyNumberFormat="1" applyFont="1" applyFill="1"/>
    <xf numFmtId="164" fontId="0" fillId="0" borderId="0" xfId="0" applyNumberFormat="1" applyFill="1"/>
    <xf numFmtId="44" fontId="1" fillId="0" borderId="0" xfId="95" applyNumberFormat="1" applyFont="1"/>
    <xf numFmtId="0" fontId="11" fillId="0" borderId="0" xfId="0" applyFont="1" applyAlignment="1">
      <alignment vertical="center" wrapText="1"/>
    </xf>
  </cellXfs>
  <cellStyles count="96">
    <cellStyle name="Currency" xfId="9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tshackelford@aan.org" TargetMode="External"/><Relationship Id="rId3" Type="http://schemas.openxmlformats.org/officeDocument/2006/relationships/hyperlink" Target="mailto:joe@care2team.com" TargetMode="External"/><Relationship Id="rId7" Type="http://schemas.openxmlformats.org/officeDocument/2006/relationships/hyperlink" Target="mailto:alexishalbert@hcn.org" TargetMode="External"/><Relationship Id="rId2" Type="http://schemas.openxmlformats.org/officeDocument/2006/relationships/hyperlink" Target="mailto:miles@inthesetimes.org" TargetMode="External"/><Relationship Id="rId1" Type="http://schemas.openxmlformats.org/officeDocument/2006/relationships/hyperlink" Target="mailto:sgleason@yesmagazine.org" TargetMode="External"/><Relationship Id="rId6" Type="http://schemas.openxmlformats.org/officeDocument/2006/relationships/hyperlink" Target="mailto:carl@washingtonmonthly.com" TargetMode="External"/><Relationship Id="rId5" Type="http://schemas.openxmlformats.org/officeDocument/2006/relationships/hyperlink" Target="mailto:Alexlubben@gmail.com" TargetMode="External"/><Relationship Id="rId10" Type="http://schemas.openxmlformats.org/officeDocument/2006/relationships/hyperlink" Target="mailto:rarakaki@yesmagazine.org" TargetMode="External"/><Relationship Id="rId4" Type="http://schemas.openxmlformats.org/officeDocument/2006/relationships/hyperlink" Target="mailto:joellen@themediaconsortium.com" TargetMode="External"/><Relationship Id="rId9" Type="http://schemas.openxmlformats.org/officeDocument/2006/relationships/hyperlink" Target="mailto:roz@nationinstitut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112"/>
  <sheetViews>
    <sheetView topLeftCell="A75" workbookViewId="0">
      <selection activeCell="E92" sqref="E92"/>
    </sheetView>
  </sheetViews>
  <sheetFormatPr defaultColWidth="11" defaultRowHeight="15.75" x14ac:dyDescent="0.25"/>
  <cols>
    <col min="3" max="3" width="23" bestFit="1" customWidth="1"/>
    <col min="4" max="4" width="16.875" style="97" customWidth="1"/>
    <col min="6" max="6" width="15.625" style="3" customWidth="1"/>
    <col min="7" max="7" width="13.875" style="3" bestFit="1" customWidth="1"/>
  </cols>
  <sheetData>
    <row r="2" spans="1:9" ht="15.95" x14ac:dyDescent="0.25">
      <c r="A2" s="7" t="s">
        <v>11</v>
      </c>
      <c r="D2" s="97" t="s">
        <v>325</v>
      </c>
      <c r="F2" s="3" t="s">
        <v>324</v>
      </c>
      <c r="G2" s="3" t="s">
        <v>323</v>
      </c>
      <c r="I2" t="s">
        <v>10</v>
      </c>
    </row>
    <row r="4" spans="1:9" ht="15.95" x14ac:dyDescent="0.25">
      <c r="B4" t="s">
        <v>0</v>
      </c>
      <c r="D4" s="108">
        <f>SUM(D11+D18)</f>
        <v>57231.049999999988</v>
      </c>
      <c r="F4" s="2">
        <v>170054.05</v>
      </c>
      <c r="G4" s="2">
        <v>170054.05</v>
      </c>
      <c r="I4" t="s">
        <v>362</v>
      </c>
    </row>
    <row r="5" spans="1:9" s="103" customFormat="1" ht="15.95" x14ac:dyDescent="0.25">
      <c r="D5" s="104"/>
      <c r="F5" s="105"/>
      <c r="G5" s="105"/>
    </row>
    <row r="6" spans="1:9" s="25" customFormat="1" ht="15.95" x14ac:dyDescent="0.25">
      <c r="D6" s="106"/>
      <c r="F6" s="107"/>
      <c r="G6" s="107"/>
    </row>
    <row r="7" spans="1:9" ht="15.95" x14ac:dyDescent="0.25">
      <c r="A7" s="7" t="s">
        <v>12</v>
      </c>
      <c r="B7" t="s">
        <v>1</v>
      </c>
    </row>
    <row r="8" spans="1:9" ht="15.95" x14ac:dyDescent="0.25">
      <c r="C8" t="s">
        <v>3</v>
      </c>
      <c r="D8" s="108">
        <f>F110+F112</f>
        <v>39267.049999999988</v>
      </c>
      <c r="F8" s="3">
        <v>37813.449999999997</v>
      </c>
      <c r="G8" s="3">
        <v>37813.449999999997</v>
      </c>
    </row>
    <row r="9" spans="1:9" ht="15.95" x14ac:dyDescent="0.25">
      <c r="A9" s="12"/>
      <c r="B9" s="12"/>
      <c r="C9" s="12"/>
      <c r="D9" s="99"/>
      <c r="F9" s="9">
        <v>17000</v>
      </c>
      <c r="G9" s="9">
        <v>17000</v>
      </c>
      <c r="I9" s="12" t="s">
        <v>90</v>
      </c>
    </row>
    <row r="10" spans="1:9" ht="15.95" x14ac:dyDescent="0.25">
      <c r="C10" t="s">
        <v>2</v>
      </c>
      <c r="D10" s="100"/>
      <c r="F10" s="3">
        <v>60000</v>
      </c>
      <c r="G10" s="3">
        <v>60000</v>
      </c>
      <c r="I10" t="s">
        <v>26</v>
      </c>
    </row>
    <row r="11" spans="1:9" ht="15.95" x14ac:dyDescent="0.25">
      <c r="D11" s="98">
        <f>SUM(D8:D10)</f>
        <v>39267.049999999988</v>
      </c>
      <c r="F11" s="4">
        <f>SUBTOTAL(9,F8:F10)</f>
        <v>114813.45</v>
      </c>
      <c r="G11" s="4">
        <f>SUBTOTAL(9,G8:G10)</f>
        <v>114813.45</v>
      </c>
    </row>
    <row r="13" spans="1:9" ht="15.95" x14ac:dyDescent="0.25">
      <c r="B13" t="s">
        <v>4</v>
      </c>
    </row>
    <row r="14" spans="1:9" ht="15.95" x14ac:dyDescent="0.25">
      <c r="C14" t="s">
        <v>6</v>
      </c>
      <c r="D14" s="97">
        <v>2964</v>
      </c>
      <c r="F14" s="3">
        <v>69480.22</v>
      </c>
      <c r="G14" s="3">
        <v>69480.22</v>
      </c>
      <c r="I14" t="s">
        <v>361</v>
      </c>
    </row>
    <row r="15" spans="1:9" ht="15.95" x14ac:dyDescent="0.25">
      <c r="C15" t="s">
        <v>5</v>
      </c>
      <c r="D15" s="97">
        <v>15000</v>
      </c>
      <c r="I15" t="s">
        <v>326</v>
      </c>
    </row>
    <row r="16" spans="1:9" ht="15.95" x14ac:dyDescent="0.25">
      <c r="B16">
        <v>1715701</v>
      </c>
      <c r="C16" t="s">
        <v>88</v>
      </c>
      <c r="F16" s="1">
        <v>-17000</v>
      </c>
      <c r="G16" s="1">
        <v>-17000</v>
      </c>
      <c r="I16" t="s">
        <v>90</v>
      </c>
    </row>
    <row r="17" spans="1:9" ht="15.95" x14ac:dyDescent="0.25">
      <c r="C17" t="s">
        <v>7</v>
      </c>
      <c r="F17" s="1">
        <v>2760.38</v>
      </c>
      <c r="G17" s="1">
        <v>2760.38</v>
      </c>
    </row>
    <row r="18" spans="1:9" ht="15.95" x14ac:dyDescent="0.25">
      <c r="D18" s="98">
        <f>SUM(D14:D17)</f>
        <v>17964</v>
      </c>
      <c r="F18" s="4">
        <f>SUBTOTAL(9,F14:F17)</f>
        <v>55240.6</v>
      </c>
      <c r="G18" s="4">
        <f>SUBTOTAL(9,G14:G17)</f>
        <v>55240.6</v>
      </c>
    </row>
    <row r="20" spans="1:9" x14ac:dyDescent="0.25">
      <c r="B20" t="s">
        <v>8</v>
      </c>
    </row>
    <row r="21" spans="1:9" x14ac:dyDescent="0.25">
      <c r="C21" t="s">
        <v>2</v>
      </c>
      <c r="D21" s="100">
        <v>50000</v>
      </c>
      <c r="G21" s="3">
        <v>0</v>
      </c>
    </row>
    <row r="22" spans="1:9" x14ac:dyDescent="0.25">
      <c r="C22" t="s">
        <v>304</v>
      </c>
      <c r="G22" s="3">
        <v>10000</v>
      </c>
      <c r="I22" t="s">
        <v>322</v>
      </c>
    </row>
    <row r="24" spans="1:9" x14ac:dyDescent="0.25">
      <c r="B24" t="s">
        <v>9</v>
      </c>
    </row>
    <row r="25" spans="1:9" x14ac:dyDescent="0.25">
      <c r="C25" t="s">
        <v>6</v>
      </c>
      <c r="D25" s="97">
        <v>8000</v>
      </c>
      <c r="F25" s="3">
        <v>0</v>
      </c>
      <c r="G25" s="45">
        <v>10000</v>
      </c>
      <c r="I25" t="s">
        <v>321</v>
      </c>
    </row>
    <row r="26" spans="1:9" x14ac:dyDescent="0.25">
      <c r="C26" t="s">
        <v>5</v>
      </c>
      <c r="D26" s="100">
        <v>25000</v>
      </c>
      <c r="F26" s="3">
        <v>25000</v>
      </c>
      <c r="G26" s="5">
        <v>30000</v>
      </c>
      <c r="I26" t="s">
        <v>327</v>
      </c>
    </row>
    <row r="27" spans="1:9" x14ac:dyDescent="0.25">
      <c r="C27" t="s">
        <v>329</v>
      </c>
      <c r="D27" s="100">
        <v>30000</v>
      </c>
      <c r="G27" s="5"/>
      <c r="I27" t="s">
        <v>330</v>
      </c>
    </row>
    <row r="28" spans="1:9" x14ac:dyDescent="0.25">
      <c r="C28" t="s">
        <v>331</v>
      </c>
      <c r="D28" s="100">
        <v>30000</v>
      </c>
      <c r="G28" s="5"/>
      <c r="I28" t="s">
        <v>332</v>
      </c>
    </row>
    <row r="29" spans="1:9" x14ac:dyDescent="0.25">
      <c r="G29" s="5">
        <v>38000</v>
      </c>
      <c r="I29" t="s">
        <v>328</v>
      </c>
    </row>
    <row r="30" spans="1:9" x14ac:dyDescent="0.25">
      <c r="D30" s="98">
        <f>SUM(D21:D28)</f>
        <v>143000</v>
      </c>
      <c r="F30" s="4">
        <f>SUM(F21:F29)</f>
        <v>25000</v>
      </c>
      <c r="G30" s="6">
        <f>SUM(G21:G29)</f>
        <v>88000</v>
      </c>
    </row>
    <row r="32" spans="1:9" x14ac:dyDescent="0.25">
      <c r="A32" s="7" t="s">
        <v>14</v>
      </c>
    </row>
    <row r="33" spans="1:9" x14ac:dyDescent="0.25">
      <c r="B33">
        <v>1714108</v>
      </c>
      <c r="C33" t="s">
        <v>21</v>
      </c>
      <c r="D33" s="100">
        <v>20000</v>
      </c>
      <c r="F33" s="3">
        <v>14000</v>
      </c>
      <c r="G33" s="5">
        <v>20000</v>
      </c>
    </row>
    <row r="34" spans="1:9" x14ac:dyDescent="0.25">
      <c r="B34">
        <v>1714107</v>
      </c>
      <c r="C34" t="s">
        <v>13</v>
      </c>
      <c r="D34" s="100">
        <v>25000</v>
      </c>
      <c r="F34" s="3">
        <v>0</v>
      </c>
      <c r="G34" s="3">
        <v>4000</v>
      </c>
      <c r="I34" t="s">
        <v>333</v>
      </c>
    </row>
    <row r="35" spans="1:9" x14ac:dyDescent="0.25">
      <c r="B35">
        <v>1714106</v>
      </c>
      <c r="C35" t="s">
        <v>17</v>
      </c>
      <c r="D35" s="97">
        <v>7500</v>
      </c>
      <c r="F35" s="44">
        <v>0</v>
      </c>
      <c r="G35" s="45">
        <v>7500</v>
      </c>
      <c r="I35" t="s">
        <v>334</v>
      </c>
    </row>
    <row r="36" spans="1:9" x14ac:dyDescent="0.25">
      <c r="C36" t="s">
        <v>18</v>
      </c>
      <c r="D36" s="97">
        <v>1500</v>
      </c>
      <c r="F36" s="3">
        <v>0</v>
      </c>
      <c r="G36" s="45">
        <v>1500</v>
      </c>
      <c r="I36" t="s">
        <v>335</v>
      </c>
    </row>
    <row r="37" spans="1:9" x14ac:dyDescent="0.25">
      <c r="B37">
        <v>1714105</v>
      </c>
      <c r="C37" t="s">
        <v>19</v>
      </c>
      <c r="D37" s="97">
        <v>4800</v>
      </c>
      <c r="F37" s="3">
        <v>4800</v>
      </c>
      <c r="G37" s="45">
        <v>5000</v>
      </c>
      <c r="I37" t="s">
        <v>23</v>
      </c>
    </row>
    <row r="38" spans="1:9" x14ac:dyDescent="0.25">
      <c r="C38" t="s">
        <v>20</v>
      </c>
      <c r="D38" s="97">
        <v>4767</v>
      </c>
      <c r="G38" s="5">
        <v>4160</v>
      </c>
      <c r="I38" t="s">
        <v>24</v>
      </c>
    </row>
    <row r="39" spans="1:9" x14ac:dyDescent="0.25">
      <c r="G39" s="5">
        <v>3500</v>
      </c>
      <c r="I39" t="s">
        <v>317</v>
      </c>
    </row>
    <row r="40" spans="1:9" x14ac:dyDescent="0.25">
      <c r="D40" s="98">
        <f>SUM(D33:D38)</f>
        <v>63567</v>
      </c>
      <c r="F40" s="3">
        <f>SUM(F33:F39)</f>
        <v>18800</v>
      </c>
      <c r="G40" s="4">
        <f>SUBTOTAL(9,G33:G39)</f>
        <v>45660</v>
      </c>
    </row>
    <row r="42" spans="1:9" x14ac:dyDescent="0.25">
      <c r="A42" s="7" t="s">
        <v>25</v>
      </c>
      <c r="D42" s="98">
        <f>SUM(D11+D18+D30+D40)</f>
        <v>263798.05</v>
      </c>
      <c r="F42" s="4">
        <f>SUM(F11+F18+F30+F40)</f>
        <v>213854.05</v>
      </c>
      <c r="G42" s="4">
        <f>SUM(G11+G18+G30+G40)</f>
        <v>303714.05</v>
      </c>
    </row>
    <row r="45" spans="1:9" x14ac:dyDescent="0.25">
      <c r="A45" s="7" t="s">
        <v>27</v>
      </c>
    </row>
    <row r="47" spans="1:9" x14ac:dyDescent="0.25">
      <c r="A47" s="7" t="s">
        <v>28</v>
      </c>
    </row>
    <row r="48" spans="1:9" x14ac:dyDescent="0.25">
      <c r="B48" s="7" t="s">
        <v>31</v>
      </c>
    </row>
    <row r="49" spans="2:9" x14ac:dyDescent="0.25">
      <c r="B49">
        <v>1715702</v>
      </c>
      <c r="C49" t="s">
        <v>32</v>
      </c>
      <c r="D49" s="97">
        <v>50000</v>
      </c>
      <c r="F49" s="3">
        <v>15000</v>
      </c>
      <c r="G49" s="3">
        <v>50000</v>
      </c>
      <c r="I49" t="s">
        <v>319</v>
      </c>
    </row>
    <row r="50" spans="2:9" x14ac:dyDescent="0.25">
      <c r="C50" t="s">
        <v>33</v>
      </c>
      <c r="D50" s="97">
        <v>7000</v>
      </c>
      <c r="F50" s="3">
        <v>7000</v>
      </c>
      <c r="G50" s="3">
        <v>7000</v>
      </c>
      <c r="I50" t="s">
        <v>34</v>
      </c>
    </row>
    <row r="51" spans="2:9" x14ac:dyDescent="0.25">
      <c r="B51">
        <v>1715750</v>
      </c>
      <c r="C51" t="s">
        <v>35</v>
      </c>
      <c r="D51" s="97">
        <v>7200</v>
      </c>
      <c r="F51" s="3">
        <v>7200</v>
      </c>
      <c r="G51" s="3">
        <v>7200</v>
      </c>
    </row>
    <row r="52" spans="2:9" x14ac:dyDescent="0.25">
      <c r="C52" t="s">
        <v>36</v>
      </c>
      <c r="D52" s="97">
        <v>5000</v>
      </c>
      <c r="F52" s="3">
        <v>2547</v>
      </c>
      <c r="G52" s="3">
        <v>5200</v>
      </c>
      <c r="I52" t="s">
        <v>75</v>
      </c>
    </row>
    <row r="53" spans="2:9" x14ac:dyDescent="0.25">
      <c r="C53" t="s">
        <v>76</v>
      </c>
      <c r="D53" s="97">
        <v>1500</v>
      </c>
      <c r="F53" s="3">
        <v>0</v>
      </c>
      <c r="G53" s="3">
        <v>1000</v>
      </c>
      <c r="I53" t="s">
        <v>305</v>
      </c>
    </row>
    <row r="54" spans="2:9" x14ac:dyDescent="0.25">
      <c r="B54">
        <v>1715751</v>
      </c>
      <c r="C54" t="s">
        <v>46</v>
      </c>
      <c r="G54" s="3">
        <v>135</v>
      </c>
    </row>
    <row r="55" spans="2:9" x14ac:dyDescent="0.25">
      <c r="D55" s="98">
        <f>SUM(D49:D53)</f>
        <v>70700</v>
      </c>
      <c r="F55" s="4">
        <f>SUM(F49:F54)</f>
        <v>31747</v>
      </c>
      <c r="G55" s="4">
        <f>SUBTOTAL(9,G49:G54)</f>
        <v>70535</v>
      </c>
    </row>
    <row r="57" spans="2:9" x14ac:dyDescent="0.25">
      <c r="B57" s="7" t="s">
        <v>37</v>
      </c>
    </row>
    <row r="58" spans="2:9" x14ac:dyDescent="0.25">
      <c r="B58">
        <v>1715701</v>
      </c>
      <c r="C58" t="s">
        <v>29</v>
      </c>
      <c r="D58" s="5">
        <f>0.07*(D30)</f>
        <v>10010.000000000002</v>
      </c>
      <c r="F58" s="3">
        <f>0.07*(F23+F30)</f>
        <v>1750.0000000000002</v>
      </c>
      <c r="G58" s="3">
        <f>0.07*(G23+G30)</f>
        <v>6160.0000000000009</v>
      </c>
      <c r="I58" t="s">
        <v>30</v>
      </c>
    </row>
    <row r="59" spans="2:9" x14ac:dyDescent="0.25">
      <c r="B59">
        <v>1715708</v>
      </c>
      <c r="C59" t="s">
        <v>43</v>
      </c>
      <c r="D59" s="97">
        <v>0</v>
      </c>
      <c r="F59" s="3">
        <v>0</v>
      </c>
      <c r="G59" s="3">
        <v>0</v>
      </c>
      <c r="I59" t="s">
        <v>57</v>
      </c>
    </row>
    <row r="60" spans="2:9" x14ac:dyDescent="0.25">
      <c r="B60">
        <v>1715709</v>
      </c>
      <c r="C60" t="s">
        <v>44</v>
      </c>
      <c r="D60" s="97">
        <v>500</v>
      </c>
      <c r="F60" s="3">
        <v>374</v>
      </c>
      <c r="G60" s="3">
        <v>600</v>
      </c>
      <c r="I60" t="s">
        <v>58</v>
      </c>
    </row>
    <row r="61" spans="2:9" x14ac:dyDescent="0.25">
      <c r="B61">
        <v>1715712</v>
      </c>
      <c r="C61" t="s">
        <v>38</v>
      </c>
      <c r="D61" s="97">
        <v>0</v>
      </c>
      <c r="F61" s="3">
        <v>0</v>
      </c>
      <c r="G61" s="3">
        <v>0</v>
      </c>
      <c r="I61" t="s">
        <v>59</v>
      </c>
    </row>
    <row r="62" spans="2:9" x14ac:dyDescent="0.25">
      <c r="B62">
        <v>1715767</v>
      </c>
      <c r="C62" t="s">
        <v>39</v>
      </c>
      <c r="D62" s="97">
        <v>0</v>
      </c>
      <c r="F62" s="3">
        <v>0</v>
      </c>
      <c r="G62" s="3">
        <v>100</v>
      </c>
    </row>
    <row r="63" spans="2:9" x14ac:dyDescent="0.25">
      <c r="B63">
        <v>1715769</v>
      </c>
      <c r="C63" t="s">
        <v>40</v>
      </c>
      <c r="D63" s="97">
        <v>55</v>
      </c>
      <c r="F63" s="3">
        <v>55</v>
      </c>
      <c r="G63" s="3">
        <v>200</v>
      </c>
    </row>
    <row r="64" spans="2:9" x14ac:dyDescent="0.25">
      <c r="D64" s="101">
        <f>SUM(D58:D63)</f>
        <v>10565.000000000002</v>
      </c>
      <c r="F64" s="4">
        <f>SUM(F58:F63)</f>
        <v>2179</v>
      </c>
      <c r="G64" s="4">
        <f>SUBTOTAL(9,G58:G63)</f>
        <v>7060.0000000000009</v>
      </c>
    </row>
    <row r="66" spans="1:9" x14ac:dyDescent="0.25">
      <c r="B66" s="7" t="s">
        <v>41</v>
      </c>
    </row>
    <row r="67" spans="1:9" x14ac:dyDescent="0.25">
      <c r="B67">
        <v>1715711</v>
      </c>
      <c r="C67" t="s">
        <v>45</v>
      </c>
      <c r="D67" s="97">
        <v>0</v>
      </c>
      <c r="F67" s="3">
        <v>2500</v>
      </c>
      <c r="G67" s="3">
        <v>2500</v>
      </c>
      <c r="I67" t="s">
        <v>306</v>
      </c>
    </row>
    <row r="68" spans="1:9" x14ac:dyDescent="0.25">
      <c r="B68">
        <v>1715755</v>
      </c>
      <c r="C68" t="s">
        <v>47</v>
      </c>
      <c r="D68" s="97">
        <v>0</v>
      </c>
      <c r="F68" s="3">
        <v>0</v>
      </c>
      <c r="G68" s="3">
        <v>2500</v>
      </c>
      <c r="I68" t="s">
        <v>74</v>
      </c>
    </row>
    <row r="69" spans="1:9" x14ac:dyDescent="0.25">
      <c r="B69">
        <v>1715706</v>
      </c>
      <c r="C69" t="s">
        <v>42</v>
      </c>
      <c r="D69" s="97">
        <v>0</v>
      </c>
      <c r="F69" s="3">
        <v>0</v>
      </c>
      <c r="G69" s="3">
        <v>0</v>
      </c>
    </row>
    <row r="70" spans="1:9" x14ac:dyDescent="0.25">
      <c r="B70">
        <v>1715760</v>
      </c>
      <c r="C70" t="s">
        <v>48</v>
      </c>
      <c r="D70" s="97">
        <v>1000</v>
      </c>
      <c r="F70" s="3">
        <v>1550</v>
      </c>
      <c r="G70" s="3">
        <v>500</v>
      </c>
      <c r="I70" t="s">
        <v>60</v>
      </c>
    </row>
    <row r="71" spans="1:9" x14ac:dyDescent="0.25">
      <c r="B71">
        <v>1715763</v>
      </c>
      <c r="C71" t="s">
        <v>49</v>
      </c>
      <c r="D71" s="97">
        <v>0</v>
      </c>
      <c r="F71" s="3">
        <v>0</v>
      </c>
      <c r="G71" s="3">
        <v>0</v>
      </c>
    </row>
    <row r="72" spans="1:9" x14ac:dyDescent="0.25">
      <c r="B72">
        <v>1715766</v>
      </c>
      <c r="C72" t="s">
        <v>50</v>
      </c>
      <c r="D72" s="97">
        <v>750</v>
      </c>
      <c r="F72" s="3">
        <v>1179</v>
      </c>
      <c r="G72" s="3">
        <v>750</v>
      </c>
      <c r="I72" t="s">
        <v>53</v>
      </c>
    </row>
    <row r="73" spans="1:9" x14ac:dyDescent="0.25">
      <c r="B73">
        <v>1715773</v>
      </c>
      <c r="C73" t="s">
        <v>54</v>
      </c>
      <c r="D73" s="97">
        <v>8000</v>
      </c>
      <c r="F73" s="3">
        <v>8000</v>
      </c>
      <c r="G73" s="3">
        <v>7000</v>
      </c>
      <c r="I73" t="s">
        <v>55</v>
      </c>
    </row>
    <row r="74" spans="1:9" x14ac:dyDescent="0.25">
      <c r="B74">
        <v>1715774</v>
      </c>
      <c r="C74" t="s">
        <v>56</v>
      </c>
      <c r="D74" s="97">
        <v>0</v>
      </c>
      <c r="F74" s="3">
        <v>0</v>
      </c>
      <c r="G74" s="3">
        <v>500</v>
      </c>
    </row>
    <row r="75" spans="1:9" x14ac:dyDescent="0.25">
      <c r="B75">
        <v>1715779</v>
      </c>
      <c r="C75" t="s">
        <v>65</v>
      </c>
      <c r="D75" s="97">
        <v>0</v>
      </c>
      <c r="F75" s="3">
        <v>1122</v>
      </c>
      <c r="G75" s="3">
        <v>5000</v>
      </c>
      <c r="I75" t="s">
        <v>77</v>
      </c>
    </row>
    <row r="76" spans="1:9" x14ac:dyDescent="0.25">
      <c r="D76" s="98">
        <f>SUM(D67:D75)</f>
        <v>9750</v>
      </c>
      <c r="F76" s="4">
        <f>SUM(F67:F75)</f>
        <v>14351</v>
      </c>
      <c r="G76" s="4">
        <f>SUBTOTAL(9,G67:G75)</f>
        <v>18750</v>
      </c>
    </row>
    <row r="78" spans="1:9" x14ac:dyDescent="0.25">
      <c r="A78" s="7" t="s">
        <v>61</v>
      </c>
    </row>
    <row r="79" spans="1:9" x14ac:dyDescent="0.25">
      <c r="B79" s="7" t="s">
        <v>62</v>
      </c>
    </row>
    <row r="80" spans="1:9" x14ac:dyDescent="0.25">
      <c r="B80">
        <v>1715766</v>
      </c>
      <c r="C80" t="s">
        <v>51</v>
      </c>
      <c r="D80" s="97">
        <v>5565</v>
      </c>
      <c r="F80" s="3">
        <v>5565</v>
      </c>
      <c r="G80" s="3">
        <v>5565</v>
      </c>
    </row>
    <row r="81" spans="2:9" x14ac:dyDescent="0.25">
      <c r="B81">
        <v>1715766</v>
      </c>
      <c r="C81" t="s">
        <v>52</v>
      </c>
      <c r="D81" s="97">
        <v>3739</v>
      </c>
      <c r="F81" s="3">
        <v>3932</v>
      </c>
      <c r="G81" s="3">
        <v>2724</v>
      </c>
    </row>
    <row r="82" spans="2:9" x14ac:dyDescent="0.25">
      <c r="D82" s="98">
        <f>SUM(D80:D81)</f>
        <v>9304</v>
      </c>
      <c r="F82" s="4">
        <f>SUM(F80:F81)</f>
        <v>9497</v>
      </c>
      <c r="G82" s="4">
        <f>SUBTOTAL(9,G80:G81)</f>
        <v>8289</v>
      </c>
      <c r="I82" t="s">
        <v>63</v>
      </c>
    </row>
    <row r="84" spans="2:9" x14ac:dyDescent="0.25">
      <c r="B84" s="7" t="s">
        <v>64</v>
      </c>
    </row>
    <row r="85" spans="2:9" x14ac:dyDescent="0.25">
      <c r="B85">
        <v>1715779</v>
      </c>
      <c r="C85" t="s">
        <v>71</v>
      </c>
      <c r="D85" s="97">
        <v>0</v>
      </c>
      <c r="F85" s="3">
        <v>19604</v>
      </c>
      <c r="G85" s="3">
        <v>10788</v>
      </c>
      <c r="I85" t="s">
        <v>358</v>
      </c>
    </row>
    <row r="86" spans="2:9" x14ac:dyDescent="0.25">
      <c r="B86">
        <v>1715779</v>
      </c>
      <c r="D86" s="97">
        <v>6000</v>
      </c>
      <c r="F86" s="3">
        <v>18000</v>
      </c>
      <c r="I86" t="s">
        <v>357</v>
      </c>
    </row>
    <row r="87" spans="2:9" x14ac:dyDescent="0.25">
      <c r="C87" t="s">
        <v>72</v>
      </c>
      <c r="D87" s="97">
        <v>0</v>
      </c>
      <c r="G87" s="3">
        <v>3000</v>
      </c>
      <c r="I87" t="s">
        <v>358</v>
      </c>
    </row>
    <row r="88" spans="2:9" x14ac:dyDescent="0.25">
      <c r="B88">
        <v>1715773</v>
      </c>
      <c r="C88" t="s">
        <v>370</v>
      </c>
      <c r="D88" s="97">
        <v>5000</v>
      </c>
    </row>
    <row r="89" spans="2:9" x14ac:dyDescent="0.25">
      <c r="B89">
        <v>1715773</v>
      </c>
      <c r="C89" t="s">
        <v>371</v>
      </c>
      <c r="D89" s="97">
        <v>1750</v>
      </c>
    </row>
    <row r="90" spans="2:9" x14ac:dyDescent="0.25">
      <c r="B90">
        <v>1715750</v>
      </c>
      <c r="C90" t="s">
        <v>66</v>
      </c>
      <c r="D90" s="97">
        <v>600</v>
      </c>
      <c r="G90" s="3">
        <v>600</v>
      </c>
    </row>
    <row r="91" spans="2:9" x14ac:dyDescent="0.25">
      <c r="B91">
        <v>1715709</v>
      </c>
      <c r="C91" t="s">
        <v>67</v>
      </c>
      <c r="D91" s="97">
        <v>500</v>
      </c>
      <c r="G91" s="3">
        <v>350</v>
      </c>
    </row>
    <row r="92" spans="2:9" x14ac:dyDescent="0.25">
      <c r="B92">
        <v>1715767</v>
      </c>
      <c r="C92" t="s">
        <v>68</v>
      </c>
      <c r="D92" s="97">
        <v>750</v>
      </c>
      <c r="G92" s="3">
        <v>300</v>
      </c>
      <c r="I92" t="s">
        <v>70</v>
      </c>
    </row>
    <row r="93" spans="2:9" x14ac:dyDescent="0.25">
      <c r="B93">
        <v>1715772</v>
      </c>
      <c r="C93" t="s">
        <v>69</v>
      </c>
      <c r="D93" s="97">
        <v>100</v>
      </c>
      <c r="F93" s="3">
        <v>718</v>
      </c>
      <c r="G93" s="3">
        <v>0</v>
      </c>
    </row>
    <row r="94" spans="2:9" x14ac:dyDescent="0.25">
      <c r="D94" s="98">
        <f>SUM(D85:D93)</f>
        <v>14700</v>
      </c>
      <c r="F94" s="4">
        <f>SUM(F85:F93)</f>
        <v>38322</v>
      </c>
      <c r="G94" s="4">
        <f>SUBTOTAL(9,G85:G93)</f>
        <v>15038</v>
      </c>
      <c r="I94" t="s">
        <v>356</v>
      </c>
    </row>
    <row r="96" spans="2:9" x14ac:dyDescent="0.25">
      <c r="B96" s="7" t="s">
        <v>73</v>
      </c>
      <c r="D96" s="97">
        <v>10000</v>
      </c>
      <c r="F96" s="4">
        <v>55241</v>
      </c>
      <c r="G96" s="4">
        <v>63840</v>
      </c>
      <c r="I96" t="s">
        <v>307</v>
      </c>
    </row>
    <row r="98" spans="1:9" x14ac:dyDescent="0.25">
      <c r="B98" s="102" t="s">
        <v>308</v>
      </c>
      <c r="C98" s="8"/>
      <c r="D98" s="100"/>
    </row>
    <row r="99" spans="1:9" x14ac:dyDescent="0.25">
      <c r="B99" s="8"/>
      <c r="C99" s="8" t="s">
        <v>314</v>
      </c>
      <c r="D99" s="100">
        <v>25000</v>
      </c>
      <c r="F99" s="3">
        <v>23250</v>
      </c>
      <c r="G99" s="45">
        <v>13555</v>
      </c>
      <c r="I99" t="s">
        <v>359</v>
      </c>
    </row>
    <row r="100" spans="1:9" x14ac:dyDescent="0.25">
      <c r="B100" s="8"/>
      <c r="C100" s="8" t="s">
        <v>302</v>
      </c>
      <c r="D100" s="100"/>
      <c r="G100" s="5">
        <v>57940</v>
      </c>
      <c r="I100" t="s">
        <v>303</v>
      </c>
    </row>
    <row r="101" spans="1:9" x14ac:dyDescent="0.25">
      <c r="G101" s="6">
        <f>SUBTOTAL(9,G100:G100)</f>
        <v>57940</v>
      </c>
    </row>
    <row r="102" spans="1:9" x14ac:dyDescent="0.25">
      <c r="G102" s="6"/>
    </row>
    <row r="103" spans="1:9" x14ac:dyDescent="0.25">
      <c r="B103" s="7" t="s">
        <v>365</v>
      </c>
      <c r="D103" s="100">
        <v>50000</v>
      </c>
      <c r="G103" s="6"/>
      <c r="I103" t="s">
        <v>366</v>
      </c>
    </row>
    <row r="104" spans="1:9" x14ac:dyDescent="0.25">
      <c r="G104" s="6"/>
    </row>
    <row r="106" spans="1:9" x14ac:dyDescent="0.25">
      <c r="A106" t="s">
        <v>80</v>
      </c>
      <c r="D106" s="4">
        <f>SUM(D55+D64+D76+D82+D94+D96+D99+D103)</f>
        <v>200019</v>
      </c>
      <c r="F106" s="4">
        <f>SUM(F55+F64+F76+F82+F94+F96+F99)</f>
        <v>174587</v>
      </c>
      <c r="G106" s="4">
        <f>SUM(G55+G64+G76+G82+G94+G96+G101)</f>
        <v>241452</v>
      </c>
    </row>
    <row r="109" spans="1:9" x14ac:dyDescent="0.25">
      <c r="C109" t="s">
        <v>81</v>
      </c>
      <c r="G109" s="3">
        <v>11000</v>
      </c>
    </row>
    <row r="110" spans="1:9" x14ac:dyDescent="0.25">
      <c r="C110" t="s">
        <v>101</v>
      </c>
      <c r="D110" s="97">
        <v>50000</v>
      </c>
      <c r="F110" s="3">
        <v>25000</v>
      </c>
      <c r="G110" s="3">
        <v>25000</v>
      </c>
      <c r="I110" t="s">
        <v>364</v>
      </c>
    </row>
    <row r="112" spans="1:9" x14ac:dyDescent="0.25">
      <c r="A112" t="s">
        <v>82</v>
      </c>
      <c r="B112" t="s">
        <v>363</v>
      </c>
      <c r="D112" s="3">
        <f>(D42-D106)-D110</f>
        <v>13779.049999999988</v>
      </c>
      <c r="F112" s="3">
        <f>(F42-F106)-F110</f>
        <v>14267.049999999988</v>
      </c>
      <c r="G112" s="3">
        <f>(G42-G106)-(G109+G110)</f>
        <v>26262.049999999988</v>
      </c>
      <c r="I112" t="s">
        <v>367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06"/>
  <sheetViews>
    <sheetView tabSelected="1" topLeftCell="A45" workbookViewId="0">
      <selection activeCell="F62" sqref="F62"/>
    </sheetView>
  </sheetViews>
  <sheetFormatPr defaultColWidth="11" defaultRowHeight="15.75" x14ac:dyDescent="0.25"/>
  <cols>
    <col min="1" max="1" width="25" bestFit="1" customWidth="1"/>
  </cols>
  <sheetData>
    <row r="1" spans="1:2" x14ac:dyDescent="0.25">
      <c r="A1" t="s">
        <v>368</v>
      </c>
    </row>
    <row r="4" spans="1:2" x14ac:dyDescent="0.25">
      <c r="A4" s="24" t="s">
        <v>193</v>
      </c>
    </row>
    <row r="5" spans="1:2" x14ac:dyDescent="0.25">
      <c r="A5" s="25" t="s">
        <v>194</v>
      </c>
      <c r="B5">
        <v>30</v>
      </c>
    </row>
    <row r="6" spans="1:2" x14ac:dyDescent="0.25">
      <c r="A6" s="25" t="s">
        <v>195</v>
      </c>
      <c r="B6">
        <v>5</v>
      </c>
    </row>
    <row r="7" spans="1:2" x14ac:dyDescent="0.25">
      <c r="A7" s="25" t="s">
        <v>196</v>
      </c>
      <c r="B7">
        <v>10</v>
      </c>
    </row>
    <row r="8" spans="1:2" x14ac:dyDescent="0.25">
      <c r="A8" s="26" t="s">
        <v>197</v>
      </c>
    </row>
    <row r="9" spans="1:2" x14ac:dyDescent="0.25">
      <c r="A9" s="27" t="s">
        <v>198</v>
      </c>
      <c r="B9">
        <v>15</v>
      </c>
    </row>
    <row r="10" spans="1:2" x14ac:dyDescent="0.25">
      <c r="A10" s="27" t="s">
        <v>199</v>
      </c>
      <c r="B10">
        <v>10</v>
      </c>
    </row>
    <row r="11" spans="1:2" x14ac:dyDescent="0.25">
      <c r="A11" s="25" t="s">
        <v>200</v>
      </c>
      <c r="B11">
        <v>100</v>
      </c>
    </row>
    <row r="12" spans="1:2" x14ac:dyDescent="0.25">
      <c r="A12" s="24" t="s">
        <v>201</v>
      </c>
    </row>
    <row r="14" spans="1:2" x14ac:dyDescent="0.25">
      <c r="A14" s="29" t="s">
        <v>202</v>
      </c>
    </row>
    <row r="16" spans="1:2" x14ac:dyDescent="0.25">
      <c r="A16" t="s">
        <v>204</v>
      </c>
      <c r="B16" s="38">
        <v>2250</v>
      </c>
    </row>
    <row r="17" spans="1:2" x14ac:dyDescent="0.25">
      <c r="A17" t="s">
        <v>205</v>
      </c>
      <c r="B17">
        <v>2500</v>
      </c>
    </row>
    <row r="18" spans="1:2" x14ac:dyDescent="0.25">
      <c r="A18" t="s">
        <v>206</v>
      </c>
      <c r="B18">
        <v>1500</v>
      </c>
    </row>
    <row r="19" spans="1:2" x14ac:dyDescent="0.25">
      <c r="A19" t="s">
        <v>207</v>
      </c>
      <c r="B19">
        <v>7500</v>
      </c>
    </row>
    <row r="20" spans="1:2" x14ac:dyDescent="0.25">
      <c r="A20" t="s">
        <v>208</v>
      </c>
    </row>
    <row r="21" spans="1:2" x14ac:dyDescent="0.25">
      <c r="A21" t="s">
        <v>209</v>
      </c>
    </row>
    <row r="22" spans="1:2" x14ac:dyDescent="0.25">
      <c r="A22" s="29" t="s">
        <v>86</v>
      </c>
    </row>
    <row r="24" spans="1:2" x14ac:dyDescent="0.25">
      <c r="A24" s="29" t="s">
        <v>210</v>
      </c>
    </row>
    <row r="26" spans="1:2" x14ac:dyDescent="0.25">
      <c r="A26" s="30" t="s">
        <v>211</v>
      </c>
      <c r="B26" s="38">
        <v>24000</v>
      </c>
    </row>
    <row r="27" spans="1:2" x14ac:dyDescent="0.25">
      <c r="A27" s="31" t="s">
        <v>212</v>
      </c>
    </row>
    <row r="28" spans="1:2" x14ac:dyDescent="0.25">
      <c r="A28" s="31" t="s">
        <v>213</v>
      </c>
    </row>
    <row r="29" spans="1:2" x14ac:dyDescent="0.25">
      <c r="A29" s="31" t="s">
        <v>214</v>
      </c>
    </row>
    <row r="30" spans="1:2" x14ac:dyDescent="0.25">
      <c r="A30" s="31" t="s">
        <v>215</v>
      </c>
    </row>
    <row r="31" spans="1:2" x14ac:dyDescent="0.25">
      <c r="A31" s="30" t="s">
        <v>216</v>
      </c>
    </row>
    <row r="33" spans="1:2" x14ac:dyDescent="0.25">
      <c r="A33" s="30" t="s">
        <v>217</v>
      </c>
    </row>
    <row r="34" spans="1:2" x14ac:dyDescent="0.25">
      <c r="A34" t="s">
        <v>218</v>
      </c>
    </row>
    <row r="35" spans="1:2" x14ac:dyDescent="0.25">
      <c r="A35" t="s">
        <v>212</v>
      </c>
    </row>
    <row r="36" spans="1:2" x14ac:dyDescent="0.25">
      <c r="A36" t="s">
        <v>219</v>
      </c>
    </row>
    <row r="37" spans="1:2" x14ac:dyDescent="0.25">
      <c r="A37" t="s">
        <v>220</v>
      </c>
    </row>
    <row r="38" spans="1:2" x14ac:dyDescent="0.25">
      <c r="A38" t="s">
        <v>221</v>
      </c>
    </row>
    <row r="39" spans="1:2" x14ac:dyDescent="0.25">
      <c r="A39" s="30" t="s">
        <v>216</v>
      </c>
      <c r="B39" s="38">
        <v>24000</v>
      </c>
    </row>
    <row r="40" spans="1:2" x14ac:dyDescent="0.25">
      <c r="A40" s="30"/>
    </row>
    <row r="41" spans="1:2" x14ac:dyDescent="0.25">
      <c r="A41" s="30" t="s">
        <v>222</v>
      </c>
    </row>
    <row r="42" spans="1:2" x14ac:dyDescent="0.25">
      <c r="A42" t="s">
        <v>223</v>
      </c>
      <c r="B42">
        <v>5000</v>
      </c>
    </row>
    <row r="43" spans="1:2" x14ac:dyDescent="0.25">
      <c r="A43" t="s">
        <v>224</v>
      </c>
      <c r="B43">
        <v>1000</v>
      </c>
    </row>
    <row r="44" spans="1:2" x14ac:dyDescent="0.25">
      <c r="A44" t="s">
        <v>225</v>
      </c>
      <c r="B44">
        <v>750</v>
      </c>
    </row>
    <row r="45" spans="1:2" x14ac:dyDescent="0.25">
      <c r="A45" s="30" t="s">
        <v>216</v>
      </c>
      <c r="B45" s="7">
        <f>SUM(B42:B44)</f>
        <v>6750</v>
      </c>
    </row>
    <row r="47" spans="1:2" x14ac:dyDescent="0.25">
      <c r="A47" s="30" t="s">
        <v>226</v>
      </c>
    </row>
    <row r="48" spans="1:2" x14ac:dyDescent="0.25">
      <c r="A48" s="31" t="s">
        <v>227</v>
      </c>
      <c r="B48">
        <v>600</v>
      </c>
    </row>
    <row r="49" spans="1:4" x14ac:dyDescent="0.25">
      <c r="A49" s="31" t="s">
        <v>228</v>
      </c>
      <c r="B49">
        <v>500</v>
      </c>
    </row>
    <row r="50" spans="1:4" x14ac:dyDescent="0.25">
      <c r="A50" t="s">
        <v>229</v>
      </c>
      <c r="B50">
        <v>250</v>
      </c>
    </row>
    <row r="51" spans="1:4" x14ac:dyDescent="0.25">
      <c r="A51" t="s">
        <v>230</v>
      </c>
      <c r="B51">
        <v>500</v>
      </c>
    </row>
    <row r="52" spans="1:4" x14ac:dyDescent="0.25">
      <c r="A52" t="s">
        <v>231</v>
      </c>
      <c r="B52">
        <v>100</v>
      </c>
    </row>
    <row r="53" spans="1:4" x14ac:dyDescent="0.25">
      <c r="A53" s="8" t="s">
        <v>232</v>
      </c>
      <c r="B53">
        <v>0</v>
      </c>
      <c r="D53" t="s">
        <v>369</v>
      </c>
    </row>
    <row r="54" spans="1:4" x14ac:dyDescent="0.25">
      <c r="A54" s="30" t="s">
        <v>216</v>
      </c>
      <c r="B54" s="7">
        <f>SUM(B48:B53)</f>
        <v>1950</v>
      </c>
    </row>
    <row r="56" spans="1:4" x14ac:dyDescent="0.25">
      <c r="A56" s="29" t="s">
        <v>233</v>
      </c>
      <c r="B56" s="38">
        <f>SUM(B39+B45+B54)</f>
        <v>32700</v>
      </c>
    </row>
    <row r="58" spans="1:4" x14ac:dyDescent="0.25">
      <c r="A58" s="31" t="s">
        <v>96</v>
      </c>
    </row>
    <row r="60" spans="1:4" x14ac:dyDescent="0.25">
      <c r="A60" t="s">
        <v>234</v>
      </c>
    </row>
    <row r="61" spans="1:4" x14ac:dyDescent="0.25">
      <c r="A61" s="25"/>
    </row>
    <row r="62" spans="1:4" x14ac:dyDescent="0.25">
      <c r="A62" s="25"/>
    </row>
    <row r="63" spans="1:4" x14ac:dyDescent="0.25">
      <c r="A63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5"/>
    </row>
    <row r="80" spans="1:1" x14ac:dyDescent="0.25">
      <c r="A80" s="25"/>
    </row>
    <row r="81" spans="1:1" x14ac:dyDescent="0.25">
      <c r="A81" s="25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5"/>
    </row>
    <row r="96" spans="1:1" x14ac:dyDescent="0.25">
      <c r="A96" s="25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J47"/>
  <sheetViews>
    <sheetView topLeftCell="A16" workbookViewId="0">
      <selection activeCell="D36" sqref="D36"/>
    </sheetView>
  </sheetViews>
  <sheetFormatPr defaultColWidth="11" defaultRowHeight="15.75" x14ac:dyDescent="0.25"/>
  <cols>
    <col min="3" max="3" width="22.625" bestFit="1" customWidth="1"/>
    <col min="4" max="5" width="22.625" customWidth="1"/>
    <col min="6" max="6" width="11" style="10"/>
    <col min="7" max="7" width="11" style="3"/>
  </cols>
  <sheetData>
    <row r="3" spans="1:10" ht="15.95" x14ac:dyDescent="0.25">
      <c r="A3" t="s">
        <v>84</v>
      </c>
    </row>
    <row r="5" spans="1:10" ht="15.95" x14ac:dyDescent="0.25">
      <c r="D5" t="s">
        <v>360</v>
      </c>
      <c r="F5" s="10" t="s">
        <v>16</v>
      </c>
      <c r="G5" s="3" t="s">
        <v>15</v>
      </c>
    </row>
    <row r="6" spans="1:10" ht="15.95" x14ac:dyDescent="0.25">
      <c r="A6" t="s">
        <v>0</v>
      </c>
      <c r="D6">
        <v>2964</v>
      </c>
      <c r="F6" s="11">
        <v>69480.22</v>
      </c>
      <c r="G6" s="3">
        <v>69480.22</v>
      </c>
    </row>
    <row r="7" spans="1:10" ht="15.95" x14ac:dyDescent="0.25">
      <c r="B7">
        <v>1715701</v>
      </c>
      <c r="C7" t="s">
        <v>88</v>
      </c>
      <c r="F7" s="10">
        <v>-17000</v>
      </c>
      <c r="G7" s="3">
        <v>-17000</v>
      </c>
      <c r="J7" t="s">
        <v>90</v>
      </c>
    </row>
    <row r="8" spans="1:10" ht="15.95" x14ac:dyDescent="0.25">
      <c r="A8" s="7" t="s">
        <v>91</v>
      </c>
      <c r="D8" s="7">
        <v>2964</v>
      </c>
      <c r="F8" s="10">
        <f>SUM(F6:F7)</f>
        <v>52480.22</v>
      </c>
      <c r="G8" s="4">
        <f>SUM(G6:G7)</f>
        <v>52480.22</v>
      </c>
    </row>
    <row r="10" spans="1:10" ht="15.95" x14ac:dyDescent="0.25">
      <c r="A10" s="7" t="s">
        <v>11</v>
      </c>
    </row>
    <row r="12" spans="1:10" ht="15.95" x14ac:dyDescent="0.25">
      <c r="B12" t="s">
        <v>85</v>
      </c>
    </row>
    <row r="13" spans="1:10" ht="15.95" x14ac:dyDescent="0.25">
      <c r="C13" t="s">
        <v>6</v>
      </c>
      <c r="D13">
        <v>8000</v>
      </c>
      <c r="G13" s="3">
        <v>8600</v>
      </c>
      <c r="J13" t="s">
        <v>110</v>
      </c>
    </row>
    <row r="14" spans="1:10" ht="15.95" x14ac:dyDescent="0.25">
      <c r="C14" t="s">
        <v>7</v>
      </c>
      <c r="F14" s="10">
        <v>2760.38</v>
      </c>
      <c r="G14" s="3">
        <v>2760.38</v>
      </c>
      <c r="J14" t="s">
        <v>92</v>
      </c>
    </row>
    <row r="15" spans="1:10" ht="15.95" x14ac:dyDescent="0.25">
      <c r="B15" t="s">
        <v>93</v>
      </c>
      <c r="D15" s="7">
        <v>8000</v>
      </c>
      <c r="F15" s="10">
        <f>SUBTOTAL(9,F13:F14)</f>
        <v>2760.38</v>
      </c>
      <c r="G15" s="3">
        <f>SUBTOTAL(9,G13:G14)</f>
        <v>11360.380000000001</v>
      </c>
    </row>
    <row r="17" spans="1:10" ht="15.95" x14ac:dyDescent="0.25">
      <c r="A17" s="7" t="s">
        <v>86</v>
      </c>
      <c r="D17" s="7">
        <f>SUM(D8+D15)</f>
        <v>10964</v>
      </c>
      <c r="F17" s="11">
        <f>SUM(F8+F15)</f>
        <v>55240.6</v>
      </c>
      <c r="G17" s="13">
        <f>SUM(G8+G15)</f>
        <v>63840.600000000006</v>
      </c>
    </row>
    <row r="20" spans="1:10" ht="15.95" x14ac:dyDescent="0.25">
      <c r="A20" s="7" t="s">
        <v>27</v>
      </c>
    </row>
    <row r="21" spans="1:10" ht="15.95" x14ac:dyDescent="0.25">
      <c r="B21">
        <v>1715701</v>
      </c>
      <c r="C21" t="s">
        <v>89</v>
      </c>
      <c r="D21">
        <v>5000</v>
      </c>
      <c r="F21" s="10">
        <v>25000</v>
      </c>
      <c r="G21" s="3">
        <v>25000</v>
      </c>
    </row>
    <row r="22" spans="1:10" ht="15.95" x14ac:dyDescent="0.25">
      <c r="B22">
        <v>1715750</v>
      </c>
      <c r="C22" t="s">
        <v>83</v>
      </c>
      <c r="D22">
        <v>4600</v>
      </c>
      <c r="F22" s="10">
        <v>18800</v>
      </c>
      <c r="G22" s="3">
        <v>6250</v>
      </c>
      <c r="J22" t="s">
        <v>318</v>
      </c>
    </row>
    <row r="23" spans="1:10" ht="15.95" x14ac:dyDescent="0.25">
      <c r="C23" t="s">
        <v>87</v>
      </c>
      <c r="G23" s="3">
        <v>5250</v>
      </c>
      <c r="J23" t="s">
        <v>98</v>
      </c>
    </row>
    <row r="24" spans="1:10" ht="15.95" x14ac:dyDescent="0.25">
      <c r="B24">
        <v>1715714</v>
      </c>
      <c r="C24" t="s">
        <v>78</v>
      </c>
      <c r="D24">
        <v>500</v>
      </c>
      <c r="F24" s="10">
        <v>5000</v>
      </c>
      <c r="G24" s="3">
        <v>15000</v>
      </c>
      <c r="J24" t="s">
        <v>97</v>
      </c>
    </row>
    <row r="25" spans="1:10" ht="15.95" x14ac:dyDescent="0.25">
      <c r="B25">
        <v>1715714</v>
      </c>
      <c r="C25" t="s">
        <v>78</v>
      </c>
      <c r="F25" s="10">
        <v>2500</v>
      </c>
      <c r="G25" s="3">
        <v>2760.38</v>
      </c>
      <c r="J25" t="s">
        <v>102</v>
      </c>
    </row>
    <row r="26" spans="1:10" ht="15.95" x14ac:dyDescent="0.25">
      <c r="C26" t="s">
        <v>99</v>
      </c>
      <c r="D26">
        <v>500</v>
      </c>
      <c r="F26" s="10">
        <v>975.83</v>
      </c>
      <c r="G26" s="3">
        <v>1500</v>
      </c>
      <c r="J26" t="s">
        <v>100</v>
      </c>
    </row>
    <row r="27" spans="1:10" ht="15.95" x14ac:dyDescent="0.25">
      <c r="C27" t="s">
        <v>94</v>
      </c>
      <c r="D27" s="7">
        <f>SUM(D21:D26)</f>
        <v>10600</v>
      </c>
      <c r="F27" s="46">
        <f>SUBTOTAL(9,F21:F26)</f>
        <v>52275.83</v>
      </c>
      <c r="G27" s="4">
        <f>SUBTOTAL(9,G21:G26)</f>
        <v>55760.38</v>
      </c>
    </row>
    <row r="29" spans="1:10" ht="15.95" x14ac:dyDescent="0.25">
      <c r="C29" t="s">
        <v>81</v>
      </c>
      <c r="F29" s="3">
        <v>2964</v>
      </c>
      <c r="G29" s="3">
        <v>8080</v>
      </c>
    </row>
    <row r="31" spans="1:10" ht="15.95" x14ac:dyDescent="0.25">
      <c r="A31" t="s">
        <v>95</v>
      </c>
      <c r="D31" s="7">
        <f>D27</f>
        <v>10600</v>
      </c>
      <c r="F31" s="46">
        <f>SUM(F27+F29)</f>
        <v>55239.83</v>
      </c>
      <c r="G31" s="46">
        <f>SUM(G27+G29)</f>
        <v>63840.38</v>
      </c>
    </row>
    <row r="33" spans="1:7" ht="15.95" x14ac:dyDescent="0.25">
      <c r="A33" t="s">
        <v>96</v>
      </c>
      <c r="D33" s="7">
        <f>D17-D31</f>
        <v>364</v>
      </c>
      <c r="F33" s="3">
        <f>F17-F31</f>
        <v>0.76999999999679858</v>
      </c>
      <c r="G33" s="3">
        <f>G17-G31</f>
        <v>0.22000000000844011</v>
      </c>
    </row>
    <row r="41" spans="1:7" x14ac:dyDescent="0.25">
      <c r="A41" t="s">
        <v>103</v>
      </c>
      <c r="C41" t="s">
        <v>104</v>
      </c>
      <c r="G41" s="3">
        <v>97</v>
      </c>
    </row>
    <row r="42" spans="1:7" x14ac:dyDescent="0.25">
      <c r="C42" t="s">
        <v>105</v>
      </c>
      <c r="G42" s="3">
        <v>120</v>
      </c>
    </row>
    <row r="43" spans="1:7" x14ac:dyDescent="0.25">
      <c r="C43" t="s">
        <v>106</v>
      </c>
      <c r="G43" s="3">
        <v>395.63</v>
      </c>
    </row>
    <row r="44" spans="1:7" x14ac:dyDescent="0.25">
      <c r="C44" t="s">
        <v>107</v>
      </c>
      <c r="G44" s="3">
        <v>313.2</v>
      </c>
    </row>
    <row r="45" spans="1:7" x14ac:dyDescent="0.25">
      <c r="C45" t="s">
        <v>108</v>
      </c>
      <c r="G45" s="3">
        <v>50</v>
      </c>
    </row>
    <row r="47" spans="1:7" x14ac:dyDescent="0.25">
      <c r="C47" t="s">
        <v>109</v>
      </c>
      <c r="G47" s="3">
        <f>SUM(G41:G45)</f>
        <v>975.82999999999993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K92"/>
  <sheetViews>
    <sheetView topLeftCell="A16" workbookViewId="0">
      <selection activeCell="F54" sqref="F54"/>
    </sheetView>
  </sheetViews>
  <sheetFormatPr defaultColWidth="11" defaultRowHeight="15.75" x14ac:dyDescent="0.25"/>
  <cols>
    <col min="3" max="3" width="23" bestFit="1" customWidth="1"/>
    <col min="4" max="4" width="13.125" customWidth="1"/>
    <col min="5" max="5" width="13.5" style="10" bestFit="1" customWidth="1"/>
    <col min="6" max="6" width="11.625" style="10" bestFit="1" customWidth="1"/>
    <col min="7" max="7" width="12.875" style="10" bestFit="1" customWidth="1"/>
    <col min="8" max="8" width="14.125" bestFit="1" customWidth="1"/>
  </cols>
  <sheetData>
    <row r="2" spans="1:11" ht="15.95" x14ac:dyDescent="0.25">
      <c r="A2" s="7" t="s">
        <v>11</v>
      </c>
      <c r="E2" s="35" t="s">
        <v>269</v>
      </c>
      <c r="F2" s="35" t="s">
        <v>273</v>
      </c>
      <c r="G2" s="35" t="s">
        <v>203</v>
      </c>
      <c r="I2" s="35" t="s">
        <v>276</v>
      </c>
    </row>
    <row r="4" spans="1:11" ht="15.95" x14ac:dyDescent="0.25">
      <c r="A4" s="7" t="s">
        <v>12</v>
      </c>
      <c r="B4" t="s">
        <v>0</v>
      </c>
      <c r="E4" s="10">
        <v>685</v>
      </c>
      <c r="G4" s="10">
        <v>0</v>
      </c>
    </row>
    <row r="6" spans="1:11" ht="15.95" x14ac:dyDescent="0.25">
      <c r="B6" t="s">
        <v>9</v>
      </c>
    </row>
    <row r="7" spans="1:11" ht="15.95" x14ac:dyDescent="0.25">
      <c r="C7" t="s">
        <v>5</v>
      </c>
      <c r="E7" s="10">
        <v>30000</v>
      </c>
      <c r="F7" s="10">
        <v>23250</v>
      </c>
      <c r="G7" s="10">
        <v>30000</v>
      </c>
      <c r="I7" t="s">
        <v>320</v>
      </c>
    </row>
    <row r="8" spans="1:11" ht="15.95" x14ac:dyDescent="0.25">
      <c r="C8" t="s">
        <v>79</v>
      </c>
      <c r="E8" s="10">
        <v>38000</v>
      </c>
    </row>
    <row r="9" spans="1:11" ht="15.95" x14ac:dyDescent="0.25">
      <c r="C9" t="s">
        <v>216</v>
      </c>
      <c r="E9" s="48">
        <f>SUBTOTAL(9,E7:E8)</f>
        <v>68000</v>
      </c>
    </row>
    <row r="10" spans="1:11" ht="15.95" x14ac:dyDescent="0.25">
      <c r="E10" s="39"/>
    </row>
    <row r="11" spans="1:11" ht="15.95" x14ac:dyDescent="0.25">
      <c r="B11" t="s">
        <v>279</v>
      </c>
    </row>
    <row r="12" spans="1:11" ht="15.95" x14ac:dyDescent="0.25">
      <c r="B12">
        <v>1714105</v>
      </c>
      <c r="C12" t="s">
        <v>291</v>
      </c>
      <c r="E12" s="10">
        <v>3500</v>
      </c>
      <c r="K12" t="s">
        <v>280</v>
      </c>
    </row>
    <row r="13" spans="1:11" ht="15.95" x14ac:dyDescent="0.25">
      <c r="B13">
        <v>1714107</v>
      </c>
      <c r="C13" t="s">
        <v>290</v>
      </c>
      <c r="E13" s="10">
        <v>3000</v>
      </c>
    </row>
    <row r="14" spans="1:11" ht="15.95" x14ac:dyDescent="0.25">
      <c r="C14" t="s">
        <v>216</v>
      </c>
      <c r="E14" s="48">
        <f>SUBTOTAL(9,E12:E13)</f>
        <v>6500</v>
      </c>
    </row>
    <row r="16" spans="1:11" ht="15.95" x14ac:dyDescent="0.25">
      <c r="B16" t="s">
        <v>284</v>
      </c>
      <c r="C16" t="s">
        <v>285</v>
      </c>
    </row>
    <row r="17" spans="1:11" ht="15.95" x14ac:dyDescent="0.25">
      <c r="C17" t="s">
        <v>286</v>
      </c>
    </row>
    <row r="18" spans="1:11" s="7" customFormat="1" ht="15.95" x14ac:dyDescent="0.25">
      <c r="A18" s="7" t="s">
        <v>25</v>
      </c>
      <c r="E18" s="40">
        <f>SUM(E9 +E14)</f>
        <v>74500</v>
      </c>
      <c r="F18" s="40">
        <v>23250</v>
      </c>
      <c r="G18" s="40">
        <v>30000</v>
      </c>
    </row>
    <row r="21" spans="1:11" ht="15.95" x14ac:dyDescent="0.25">
      <c r="A21" s="7" t="s">
        <v>27</v>
      </c>
    </row>
    <row r="22" spans="1:11" ht="15.95" x14ac:dyDescent="0.25">
      <c r="A22" s="7"/>
    </row>
    <row r="23" spans="1:11" ht="15.95" x14ac:dyDescent="0.25">
      <c r="B23" s="7" t="s">
        <v>287</v>
      </c>
    </row>
    <row r="24" spans="1:11" ht="15.95" x14ac:dyDescent="0.25">
      <c r="B24">
        <v>1715702</v>
      </c>
      <c r="C24" t="s">
        <v>32</v>
      </c>
      <c r="E24" s="10">
        <v>8000</v>
      </c>
      <c r="F24" s="10">
        <v>7500</v>
      </c>
      <c r="I24" t="s">
        <v>79</v>
      </c>
      <c r="K24" t="s">
        <v>309</v>
      </c>
    </row>
    <row r="25" spans="1:11" ht="15.95" x14ac:dyDescent="0.25">
      <c r="B25">
        <v>1715702</v>
      </c>
      <c r="C25" t="s">
        <v>32</v>
      </c>
      <c r="E25" s="10">
        <v>5000</v>
      </c>
      <c r="I25" t="s">
        <v>5</v>
      </c>
      <c r="K25" t="s">
        <v>310</v>
      </c>
    </row>
    <row r="26" spans="1:11" ht="15.95" x14ac:dyDescent="0.25">
      <c r="B26">
        <v>1715750</v>
      </c>
      <c r="C26" t="s">
        <v>275</v>
      </c>
      <c r="E26" s="10">
        <v>8000</v>
      </c>
      <c r="I26" t="s">
        <v>79</v>
      </c>
      <c r="K26" t="s">
        <v>278</v>
      </c>
    </row>
    <row r="27" spans="1:11" ht="15.95" x14ac:dyDescent="0.25">
      <c r="B27">
        <v>1715720</v>
      </c>
      <c r="C27" t="s">
        <v>295</v>
      </c>
      <c r="E27" s="10">
        <v>6000</v>
      </c>
      <c r="I27" t="s">
        <v>79</v>
      </c>
      <c r="K27" t="s">
        <v>296</v>
      </c>
    </row>
    <row r="28" spans="1:11" ht="15.95" x14ac:dyDescent="0.25">
      <c r="B28">
        <v>1715766</v>
      </c>
      <c r="C28" t="s">
        <v>294</v>
      </c>
      <c r="E28" s="10">
        <v>420</v>
      </c>
      <c r="I28" t="s">
        <v>79</v>
      </c>
    </row>
    <row r="29" spans="1:11" ht="15.95" x14ac:dyDescent="0.25">
      <c r="B29">
        <v>1715767</v>
      </c>
      <c r="C29" t="s">
        <v>68</v>
      </c>
      <c r="E29" s="10">
        <v>400</v>
      </c>
      <c r="I29" t="s">
        <v>79</v>
      </c>
    </row>
    <row r="30" spans="1:11" ht="15.95" x14ac:dyDescent="0.25">
      <c r="B30">
        <v>1715773</v>
      </c>
      <c r="C30" t="s">
        <v>289</v>
      </c>
      <c r="E30" s="10">
        <v>2800</v>
      </c>
      <c r="I30" t="s">
        <v>79</v>
      </c>
    </row>
    <row r="31" spans="1:11" ht="15.95" x14ac:dyDescent="0.25">
      <c r="B31">
        <v>1715773</v>
      </c>
      <c r="C31" t="s">
        <v>298</v>
      </c>
      <c r="E31" s="10">
        <v>8400</v>
      </c>
      <c r="I31" t="s">
        <v>79</v>
      </c>
    </row>
    <row r="32" spans="1:11" ht="15.95" x14ac:dyDescent="0.25">
      <c r="B32">
        <v>1715774</v>
      </c>
      <c r="C32" t="s">
        <v>299</v>
      </c>
      <c r="E32" s="10">
        <v>1800</v>
      </c>
      <c r="I32" t="s">
        <v>300</v>
      </c>
    </row>
    <row r="33" spans="1:11" ht="15.95" x14ac:dyDescent="0.25">
      <c r="B33">
        <v>1715714</v>
      </c>
      <c r="C33" t="s">
        <v>270</v>
      </c>
      <c r="E33" s="47">
        <v>10000</v>
      </c>
      <c r="F33" s="10">
        <v>10000</v>
      </c>
      <c r="G33" s="10">
        <v>2000</v>
      </c>
      <c r="I33" t="s">
        <v>5</v>
      </c>
      <c r="K33" t="s">
        <v>274</v>
      </c>
    </row>
    <row r="34" spans="1:11" ht="15.95" x14ac:dyDescent="0.25">
      <c r="B34">
        <v>1715779</v>
      </c>
      <c r="C34" t="s">
        <v>297</v>
      </c>
      <c r="E34" s="10">
        <v>3200</v>
      </c>
      <c r="I34" t="s">
        <v>13</v>
      </c>
    </row>
    <row r="35" spans="1:11" x14ac:dyDescent="0.25">
      <c r="B35" t="s">
        <v>94</v>
      </c>
      <c r="E35" s="48">
        <f>SUBTOTAL(9,E24:E34)</f>
        <v>54020</v>
      </c>
      <c r="F35" s="10">
        <f>SUM(F22:F34)</f>
        <v>17500</v>
      </c>
      <c r="K35" t="s">
        <v>316</v>
      </c>
    </row>
    <row r="38" spans="1:11" s="7" customFormat="1" x14ac:dyDescent="0.25">
      <c r="B38" s="7" t="s">
        <v>311</v>
      </c>
      <c r="E38" s="41"/>
      <c r="F38" s="40"/>
      <c r="G38" s="40"/>
    </row>
    <row r="39" spans="1:11" x14ac:dyDescent="0.25">
      <c r="B39" s="7"/>
    </row>
    <row r="40" spans="1:11" x14ac:dyDescent="0.25">
      <c r="B40">
        <v>1715702</v>
      </c>
      <c r="C40" t="s">
        <v>32</v>
      </c>
      <c r="E40" s="47">
        <v>10000</v>
      </c>
      <c r="F40" s="10">
        <v>2500</v>
      </c>
      <c r="G40" s="10">
        <v>18000</v>
      </c>
      <c r="I40" t="s">
        <v>5</v>
      </c>
      <c r="K40" t="s">
        <v>277</v>
      </c>
    </row>
    <row r="41" spans="1:11" x14ac:dyDescent="0.25">
      <c r="B41">
        <v>1715711</v>
      </c>
      <c r="C41" t="s">
        <v>272</v>
      </c>
      <c r="E41" s="47">
        <v>2500</v>
      </c>
      <c r="F41" s="10">
        <v>2500</v>
      </c>
      <c r="I41" t="s">
        <v>5</v>
      </c>
      <c r="K41" t="s">
        <v>312</v>
      </c>
    </row>
    <row r="42" spans="1:11" x14ac:dyDescent="0.25">
      <c r="B42">
        <v>1715766</v>
      </c>
      <c r="C42" t="s">
        <v>288</v>
      </c>
      <c r="E42" s="47">
        <v>215</v>
      </c>
      <c r="G42" s="10">
        <v>215</v>
      </c>
      <c r="I42" t="s">
        <v>5</v>
      </c>
    </row>
    <row r="43" spans="1:11" x14ac:dyDescent="0.25">
      <c r="B43">
        <v>1715714</v>
      </c>
      <c r="C43" t="s">
        <v>271</v>
      </c>
      <c r="E43" s="10">
        <v>0</v>
      </c>
      <c r="G43" s="10">
        <v>7000</v>
      </c>
    </row>
    <row r="44" spans="1:11" x14ac:dyDescent="0.25">
      <c r="B44" t="s">
        <v>94</v>
      </c>
      <c r="E44" s="47">
        <f>SUBTOTAL(9,E40:E43)</f>
        <v>12715</v>
      </c>
      <c r="F44" s="10">
        <f>SUM(F40:F43)</f>
        <v>5000</v>
      </c>
      <c r="K44" t="s">
        <v>315</v>
      </c>
    </row>
    <row r="46" spans="1:11" s="7" customFormat="1" x14ac:dyDescent="0.25">
      <c r="A46" s="7" t="s">
        <v>80</v>
      </c>
      <c r="E46" s="40">
        <f>SUM(E35+E44)</f>
        <v>66735</v>
      </c>
      <c r="F46" s="40">
        <f>SUM(F35+F44)</f>
        <v>22500</v>
      </c>
      <c r="G46" s="40">
        <f>SUM(G22:G43)</f>
        <v>27215</v>
      </c>
    </row>
    <row r="49" spans="1:11" x14ac:dyDescent="0.25">
      <c r="C49" t="s">
        <v>81</v>
      </c>
      <c r="E49" s="10">
        <f>E18-E46</f>
        <v>7765</v>
      </c>
      <c r="F49" s="10">
        <v>750</v>
      </c>
      <c r="K49" s="42"/>
    </row>
    <row r="50" spans="1:11" x14ac:dyDescent="0.25">
      <c r="C50" t="s">
        <v>101</v>
      </c>
      <c r="G50" s="10">
        <v>685</v>
      </c>
    </row>
    <row r="52" spans="1:11" x14ac:dyDescent="0.25">
      <c r="A52" t="s">
        <v>82</v>
      </c>
      <c r="E52" s="10">
        <f>E18-(E46+E49)</f>
        <v>0</v>
      </c>
      <c r="F52" s="10">
        <v>0</v>
      </c>
      <c r="G52" s="10">
        <f>SUM(G24:G50)</f>
        <v>55115</v>
      </c>
    </row>
    <row r="58" spans="1:11" s="36" customFormat="1" x14ac:dyDescent="0.25">
      <c r="E58" s="37"/>
      <c r="F58" s="37"/>
      <c r="G58" s="37"/>
    </row>
    <row r="60" spans="1:11" x14ac:dyDescent="0.25">
      <c r="C60" t="s">
        <v>281</v>
      </c>
    </row>
    <row r="61" spans="1:11" x14ac:dyDescent="0.25">
      <c r="D61" s="10"/>
      <c r="F61" t="s">
        <v>292</v>
      </c>
      <c r="G61" t="s">
        <v>293</v>
      </c>
      <c r="K61" s="7"/>
    </row>
    <row r="62" spans="1:11" x14ac:dyDescent="0.25">
      <c r="C62" t="s">
        <v>282</v>
      </c>
      <c r="D62" s="10">
        <v>125</v>
      </c>
      <c r="E62" s="38"/>
      <c r="F62" s="10">
        <f>D62*5</f>
        <v>625</v>
      </c>
      <c r="G62">
        <v>0</v>
      </c>
      <c r="K62" s="10"/>
    </row>
    <row r="63" spans="1:11" x14ac:dyDescent="0.25">
      <c r="C63" t="s">
        <v>301</v>
      </c>
      <c r="D63" s="10">
        <v>75</v>
      </c>
      <c r="E63" s="38"/>
      <c r="F63" s="10">
        <f>D63*15</f>
        <v>1125</v>
      </c>
      <c r="G63" s="10">
        <f>D63*15</f>
        <v>1125</v>
      </c>
      <c r="K63" s="10"/>
    </row>
    <row r="64" spans="1:11" x14ac:dyDescent="0.25">
      <c r="C64" t="s">
        <v>283</v>
      </c>
      <c r="D64" s="10">
        <v>25</v>
      </c>
      <c r="E64" s="38"/>
      <c r="F64" s="10">
        <f>D64*15</f>
        <v>375</v>
      </c>
      <c r="G64" s="10">
        <f>D64*15</f>
        <v>375</v>
      </c>
    </row>
    <row r="65" spans="3:11" x14ac:dyDescent="0.25">
      <c r="C65" t="s">
        <v>216</v>
      </c>
      <c r="D65" s="10"/>
      <c r="F65" s="10">
        <f>SUM(F62:F64)</f>
        <v>2125</v>
      </c>
      <c r="G65" s="10">
        <f>SUM(G62:G64)</f>
        <v>1500</v>
      </c>
    </row>
    <row r="66" spans="3:11" x14ac:dyDescent="0.25">
      <c r="D66" s="10"/>
      <c r="K66" s="10"/>
    </row>
    <row r="67" spans="3:11" x14ac:dyDescent="0.25">
      <c r="C67" s="25"/>
      <c r="D67" s="23"/>
      <c r="E67" s="23"/>
      <c r="F67" s="23"/>
    </row>
    <row r="68" spans="3:11" x14ac:dyDescent="0.25">
      <c r="C68" s="25"/>
      <c r="D68" s="23"/>
      <c r="E68" s="23"/>
      <c r="F68" s="23"/>
    </row>
    <row r="69" spans="3:11" x14ac:dyDescent="0.25">
      <c r="C69" s="25"/>
      <c r="D69" s="23"/>
      <c r="E69" s="23"/>
      <c r="F69" s="23"/>
    </row>
    <row r="70" spans="3:11" x14ac:dyDescent="0.25">
      <c r="C70" s="25"/>
      <c r="D70" s="23"/>
      <c r="E70" s="23"/>
      <c r="F70" s="23"/>
      <c r="J70" s="43"/>
    </row>
    <row r="71" spans="3:11" x14ac:dyDescent="0.25">
      <c r="C71" s="25"/>
      <c r="D71" s="23"/>
      <c r="E71" s="23"/>
      <c r="F71" s="23"/>
      <c r="J71" s="10"/>
    </row>
    <row r="72" spans="3:11" x14ac:dyDescent="0.25">
      <c r="C72" s="25"/>
      <c r="D72" s="23"/>
      <c r="E72" s="23"/>
      <c r="F72" s="23"/>
      <c r="H72" s="25"/>
      <c r="J72" s="10"/>
    </row>
    <row r="73" spans="3:11" x14ac:dyDescent="0.25">
      <c r="C73" s="25"/>
      <c r="D73" s="23"/>
      <c r="E73" s="23"/>
      <c r="F73" s="23"/>
      <c r="H73" s="25"/>
    </row>
    <row r="74" spans="3:11" x14ac:dyDescent="0.25">
      <c r="C74" s="25"/>
      <c r="D74" s="23"/>
      <c r="E74" s="23"/>
      <c r="F74" s="23"/>
    </row>
    <row r="75" spans="3:11" x14ac:dyDescent="0.25">
      <c r="C75" s="25"/>
      <c r="D75" s="23"/>
      <c r="E75" s="23"/>
      <c r="F75" s="23"/>
      <c r="J75" s="43"/>
    </row>
    <row r="76" spans="3:11" x14ac:dyDescent="0.25">
      <c r="C76" s="25"/>
      <c r="D76" s="49"/>
      <c r="E76" s="23"/>
      <c r="F76" s="23"/>
    </row>
    <row r="77" spans="3:11" x14ac:dyDescent="0.25">
      <c r="C77" s="25"/>
      <c r="D77" s="23"/>
      <c r="E77" s="23"/>
      <c r="F77" s="23"/>
    </row>
    <row r="78" spans="3:11" x14ac:dyDescent="0.25">
      <c r="C78" s="25"/>
      <c r="D78" s="23"/>
      <c r="E78" s="23"/>
      <c r="F78" s="23"/>
    </row>
    <row r="79" spans="3:11" x14ac:dyDescent="0.25">
      <c r="C79" s="25"/>
      <c r="D79" s="23"/>
      <c r="E79" s="23"/>
      <c r="F79" s="23"/>
    </row>
    <row r="80" spans="3:11" s="7" customFormat="1" x14ac:dyDescent="0.25">
      <c r="C80" s="24"/>
      <c r="D80" s="28"/>
      <c r="E80" s="28"/>
      <c r="F80" s="28"/>
      <c r="G80" s="40"/>
    </row>
    <row r="81" spans="3:7" x14ac:dyDescent="0.25">
      <c r="C81" s="25"/>
      <c r="D81" s="23"/>
      <c r="E81" s="23"/>
      <c r="F81" s="23"/>
    </row>
    <row r="82" spans="3:7" x14ac:dyDescent="0.25">
      <c r="C82" s="25"/>
      <c r="D82" s="23"/>
      <c r="E82" s="23"/>
      <c r="F82" s="23"/>
    </row>
    <row r="83" spans="3:7" x14ac:dyDescent="0.25">
      <c r="C83" s="25"/>
      <c r="D83" s="23"/>
      <c r="E83" s="23"/>
      <c r="F83" s="23"/>
    </row>
    <row r="84" spans="3:7" x14ac:dyDescent="0.25">
      <c r="C84" s="25"/>
      <c r="D84" s="23"/>
      <c r="E84" s="23"/>
      <c r="F84" s="23"/>
    </row>
    <row r="85" spans="3:7" x14ac:dyDescent="0.25">
      <c r="C85" s="25"/>
      <c r="D85" s="23"/>
      <c r="E85" s="23"/>
      <c r="F85" s="23"/>
    </row>
    <row r="86" spans="3:7" x14ac:dyDescent="0.25">
      <c r="C86" s="25"/>
      <c r="D86" s="23"/>
      <c r="E86" s="23"/>
      <c r="F86" s="23"/>
    </row>
    <row r="87" spans="3:7" x14ac:dyDescent="0.25">
      <c r="C87" s="25"/>
      <c r="D87" s="23"/>
      <c r="E87" s="23"/>
      <c r="F87" s="23"/>
    </row>
    <row r="88" spans="3:7" x14ac:dyDescent="0.25">
      <c r="C88" s="25"/>
      <c r="D88" s="23"/>
      <c r="E88" s="23"/>
      <c r="F88" s="23"/>
    </row>
    <row r="89" spans="3:7" x14ac:dyDescent="0.25">
      <c r="C89" s="25"/>
      <c r="D89" s="23"/>
      <c r="E89" s="23"/>
      <c r="F89" s="23"/>
    </row>
    <row r="90" spans="3:7" s="7" customFormat="1" x14ac:dyDescent="0.25">
      <c r="C90" s="24"/>
      <c r="D90" s="28"/>
      <c r="E90" s="28"/>
      <c r="F90" s="28"/>
      <c r="G90" s="40"/>
    </row>
    <row r="91" spans="3:7" x14ac:dyDescent="0.25">
      <c r="C91" s="25"/>
      <c r="D91" s="25"/>
      <c r="E91" s="23"/>
      <c r="F91" s="23"/>
    </row>
    <row r="92" spans="3:7" x14ac:dyDescent="0.25">
      <c r="C92" s="25"/>
      <c r="D92" s="25"/>
      <c r="E92" s="23"/>
      <c r="F92" s="2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P39"/>
  <sheetViews>
    <sheetView topLeftCell="C16" workbookViewId="0">
      <selection activeCell="E17" sqref="E17"/>
    </sheetView>
  </sheetViews>
  <sheetFormatPr defaultColWidth="11" defaultRowHeight="15.75" x14ac:dyDescent="0.25"/>
  <cols>
    <col min="1" max="1" width="19.5" bestFit="1" customWidth="1"/>
    <col min="3" max="3" width="11" style="51"/>
    <col min="4" max="4" width="12" style="51" bestFit="1" customWidth="1"/>
    <col min="5" max="6" width="11" style="52"/>
    <col min="7" max="7" width="11" style="53"/>
    <col min="8" max="8" width="12.125" customWidth="1"/>
    <col min="10" max="10" width="17.5" customWidth="1"/>
    <col min="11" max="11" width="13" bestFit="1" customWidth="1"/>
  </cols>
  <sheetData>
    <row r="6" spans="1:16" ht="16.5" thickBot="1" x14ac:dyDescent="0.3">
      <c r="B6">
        <v>2016</v>
      </c>
      <c r="H6" s="7">
        <v>2015</v>
      </c>
    </row>
    <row r="7" spans="1:16" ht="32.25" thickBot="1" x14ac:dyDescent="0.3">
      <c r="A7" s="54"/>
      <c r="B7" s="54" t="s">
        <v>336</v>
      </c>
      <c r="C7" s="55" t="s">
        <v>337</v>
      </c>
      <c r="D7" s="55" t="s">
        <v>338</v>
      </c>
      <c r="E7" s="52" t="s">
        <v>339</v>
      </c>
      <c r="F7" s="52" t="s">
        <v>340</v>
      </c>
      <c r="G7" s="56"/>
      <c r="H7" s="57" t="s">
        <v>111</v>
      </c>
      <c r="I7" s="57" t="s">
        <v>112</v>
      </c>
      <c r="J7" s="58" t="s">
        <v>113</v>
      </c>
      <c r="K7" s="59" t="s">
        <v>341</v>
      </c>
      <c r="L7" s="60" t="s">
        <v>342</v>
      </c>
      <c r="O7" s="7" t="s">
        <v>343</v>
      </c>
    </row>
    <row r="8" spans="1:16" ht="16.5" thickBot="1" x14ac:dyDescent="0.3">
      <c r="A8" s="54" t="s">
        <v>344</v>
      </c>
      <c r="B8" s="61">
        <v>35000</v>
      </c>
      <c r="C8" s="62">
        <f>B8/B17*100</f>
        <v>2.3777173913043481</v>
      </c>
      <c r="D8" s="62">
        <f t="shared" ref="D8" si="0">(C8*0.01)*4625</f>
        <v>109.96942934782611</v>
      </c>
      <c r="E8" s="63">
        <v>120</v>
      </c>
      <c r="F8" s="63">
        <v>120</v>
      </c>
      <c r="G8" s="64"/>
      <c r="I8" s="57"/>
      <c r="J8" s="58"/>
      <c r="K8" s="59">
        <v>120</v>
      </c>
      <c r="L8" s="65"/>
      <c r="M8" t="s">
        <v>345</v>
      </c>
      <c r="O8" s="7"/>
    </row>
    <row r="9" spans="1:16" ht="16.5" thickBot="1" x14ac:dyDescent="0.3">
      <c r="A9" s="54" t="s">
        <v>346</v>
      </c>
      <c r="B9" s="61">
        <v>32000</v>
      </c>
      <c r="C9" s="62">
        <f>B9/B17*100</f>
        <v>2.1739130434782608</v>
      </c>
      <c r="D9" s="62">
        <f>(C9*0.01)*4625</f>
        <v>100.54347826086956</v>
      </c>
      <c r="E9" s="63">
        <v>120</v>
      </c>
      <c r="F9" s="63">
        <v>120</v>
      </c>
      <c r="G9" s="64"/>
      <c r="I9" s="57"/>
      <c r="J9" s="58"/>
      <c r="K9" s="59">
        <v>120</v>
      </c>
      <c r="L9" s="65"/>
      <c r="M9" t="s">
        <v>345</v>
      </c>
      <c r="O9" s="7"/>
    </row>
    <row r="10" spans="1:16" ht="16.5" thickBot="1" x14ac:dyDescent="0.3">
      <c r="A10" s="66" t="s">
        <v>115</v>
      </c>
      <c r="B10" s="67">
        <v>75000</v>
      </c>
      <c r="C10" s="68">
        <f>B10/B17*100</f>
        <v>5.0951086956521738</v>
      </c>
      <c r="D10" s="62">
        <f>(C10*0.01)*4625</f>
        <v>235.64877717391303</v>
      </c>
      <c r="E10" s="52">
        <v>286</v>
      </c>
      <c r="F10" s="52">
        <f>D10+50</f>
        <v>285.648777173913</v>
      </c>
      <c r="G10" s="69"/>
      <c r="H10" s="70">
        <v>73832</v>
      </c>
      <c r="I10" s="71">
        <v>6.53</v>
      </c>
      <c r="J10" s="72">
        <v>262.81299999999999</v>
      </c>
      <c r="K10" s="72">
        <v>262.81299999999999</v>
      </c>
      <c r="L10" s="73"/>
      <c r="M10" t="s">
        <v>345</v>
      </c>
    </row>
    <row r="11" spans="1:16" ht="16.5" thickBot="1" x14ac:dyDescent="0.3">
      <c r="A11" s="66" t="s">
        <v>114</v>
      </c>
      <c r="B11" s="61">
        <v>85000</v>
      </c>
      <c r="C11" s="68">
        <f>B11/B17*100</f>
        <v>5.7744565217391308</v>
      </c>
      <c r="D11" s="62">
        <f t="shared" ref="D11:D16" si="1">(C11*0.01)*4625</f>
        <v>267.06861413043481</v>
      </c>
      <c r="E11" s="52">
        <v>317</v>
      </c>
      <c r="G11" s="69"/>
      <c r="H11" s="70">
        <v>83936</v>
      </c>
      <c r="I11" s="71">
        <v>7.42</v>
      </c>
      <c r="J11" s="72">
        <v>298.78100000000001</v>
      </c>
      <c r="K11" s="72">
        <v>298.78100000000001</v>
      </c>
      <c r="L11" s="73"/>
      <c r="M11" t="s">
        <v>345</v>
      </c>
      <c r="P11" s="74"/>
    </row>
    <row r="12" spans="1:16" ht="16.5" thickBot="1" x14ac:dyDescent="0.3">
      <c r="A12" s="66" t="s">
        <v>117</v>
      </c>
      <c r="B12" s="61">
        <v>95000</v>
      </c>
      <c r="C12" s="68">
        <f>B12/B17*100</f>
        <v>6.453804347826086</v>
      </c>
      <c r="D12" s="62">
        <f>(C12*0.01)*4625</f>
        <v>298.4884510869565</v>
      </c>
      <c r="E12" s="52">
        <v>348</v>
      </c>
      <c r="F12" s="52">
        <f>D12+50</f>
        <v>348.4884510869565</v>
      </c>
      <c r="G12" s="69"/>
      <c r="H12" s="70">
        <v>93603</v>
      </c>
      <c r="I12" s="71">
        <v>8.2799999999999994</v>
      </c>
      <c r="J12" s="72">
        <v>333.19099999999997</v>
      </c>
      <c r="K12" s="72">
        <v>333.19099999999997</v>
      </c>
      <c r="L12" s="73"/>
      <c r="M12" t="s">
        <v>345</v>
      </c>
    </row>
    <row r="13" spans="1:16" ht="16.5" thickBot="1" x14ac:dyDescent="0.3">
      <c r="A13" s="66" t="s">
        <v>116</v>
      </c>
      <c r="B13" s="61">
        <v>100000</v>
      </c>
      <c r="C13" s="68">
        <f>B13/B17*100</f>
        <v>6.7934782608695645</v>
      </c>
      <c r="D13" s="62">
        <f t="shared" si="1"/>
        <v>314.19836956521738</v>
      </c>
      <c r="E13" s="52">
        <v>364</v>
      </c>
      <c r="G13" s="69"/>
      <c r="H13" s="70">
        <v>103684</v>
      </c>
      <c r="I13" s="71">
        <v>9.17</v>
      </c>
      <c r="J13" s="72">
        <v>369.07499999999999</v>
      </c>
      <c r="K13" s="72">
        <v>369.07499999999999</v>
      </c>
      <c r="L13" s="73"/>
      <c r="M13" t="s">
        <v>345</v>
      </c>
    </row>
    <row r="14" spans="1:16" ht="16.5" thickBot="1" x14ac:dyDescent="0.3">
      <c r="A14" s="66" t="s">
        <v>118</v>
      </c>
      <c r="B14" s="61">
        <v>350000</v>
      </c>
      <c r="C14" s="68">
        <f>B14/B17*100</f>
        <v>23.777173913043477</v>
      </c>
      <c r="D14" s="62">
        <f t="shared" si="1"/>
        <v>1099.694293478261</v>
      </c>
      <c r="E14" s="52">
        <v>1071</v>
      </c>
      <c r="G14" s="69"/>
      <c r="H14" s="70">
        <v>250417</v>
      </c>
      <c r="I14" s="71">
        <v>22.15</v>
      </c>
      <c r="J14" s="72">
        <v>891.39200000000005</v>
      </c>
      <c r="K14" s="72">
        <v>891.39200000000005</v>
      </c>
      <c r="L14" s="73"/>
      <c r="M14" t="s">
        <v>345</v>
      </c>
    </row>
    <row r="15" spans="1:16" ht="16.5" thickBot="1" x14ac:dyDescent="0.3">
      <c r="A15" s="66" t="s">
        <v>119</v>
      </c>
      <c r="B15" s="61">
        <v>250000</v>
      </c>
      <c r="C15" s="68">
        <f>B15/B17*100</f>
        <v>16.983695652173914</v>
      </c>
      <c r="D15" s="62">
        <f t="shared" si="1"/>
        <v>785.4959239130435</v>
      </c>
      <c r="E15" s="52">
        <v>765</v>
      </c>
      <c r="G15" s="69"/>
      <c r="H15" s="70">
        <v>115293</v>
      </c>
      <c r="I15" s="71">
        <v>10.199999999999999</v>
      </c>
      <c r="J15" s="72">
        <v>410.4</v>
      </c>
      <c r="K15" s="72">
        <v>410.4</v>
      </c>
      <c r="L15" s="73"/>
      <c r="M15" t="s">
        <v>345</v>
      </c>
    </row>
    <row r="16" spans="1:16" ht="16.5" thickBot="1" x14ac:dyDescent="0.3">
      <c r="A16" s="66" t="s">
        <v>120</v>
      </c>
      <c r="B16" s="61">
        <v>450000</v>
      </c>
      <c r="C16" s="68">
        <f>B16/B17*100</f>
        <v>30.570652173913043</v>
      </c>
      <c r="D16" s="62">
        <f t="shared" si="1"/>
        <v>1413.8926630434783</v>
      </c>
      <c r="E16" s="52">
        <v>1376</v>
      </c>
      <c r="G16" s="69"/>
      <c r="H16" s="70">
        <v>446832</v>
      </c>
      <c r="I16" s="71">
        <v>39.520000000000003</v>
      </c>
      <c r="J16" s="72">
        <v>1590.5540000000001</v>
      </c>
      <c r="K16" s="72">
        <v>1590.5540000000001</v>
      </c>
      <c r="L16" s="73"/>
      <c r="M16" t="s">
        <v>345</v>
      </c>
    </row>
    <row r="17" spans="1:13" ht="16.5" thickBot="1" x14ac:dyDescent="0.3">
      <c r="A17" s="57" t="s">
        <v>121</v>
      </c>
      <c r="B17" s="75">
        <f>SUM(B8:B16)</f>
        <v>1472000</v>
      </c>
      <c r="C17" s="76">
        <f>SUM(C8:C16)</f>
        <v>100</v>
      </c>
      <c r="D17" s="76"/>
      <c r="E17" s="77">
        <f>SUM(E8:E16)</f>
        <v>4767</v>
      </c>
      <c r="F17" s="77">
        <f>SUM(F8:F16)</f>
        <v>874.13722826086951</v>
      </c>
      <c r="G17" s="78"/>
      <c r="H17" s="75">
        <f>SUM(H9:H16)</f>
        <v>1167597</v>
      </c>
      <c r="I17" s="57"/>
      <c r="J17" s="79"/>
      <c r="K17" s="79">
        <f>SUM(K11:K16)</f>
        <v>3893.393</v>
      </c>
      <c r="L17" s="80">
        <f>SUM(L11:L16)</f>
        <v>0</v>
      </c>
    </row>
    <row r="18" spans="1:13" ht="16.5" thickBot="1" x14ac:dyDescent="0.3">
      <c r="A18" s="66"/>
      <c r="B18" s="81"/>
      <c r="C18" s="82"/>
      <c r="D18" s="82"/>
      <c r="E18" s="83"/>
      <c r="F18" s="83"/>
      <c r="G18" s="84"/>
      <c r="H18" s="71"/>
      <c r="I18" s="66"/>
      <c r="J18" s="85"/>
      <c r="K18" s="81"/>
      <c r="L18" s="86"/>
    </row>
    <row r="19" spans="1:13" ht="16.5" thickBot="1" x14ac:dyDescent="0.3">
      <c r="A19" s="87" t="s">
        <v>347</v>
      </c>
      <c r="B19" s="67">
        <v>1000000</v>
      </c>
      <c r="C19" s="82"/>
      <c r="D19" s="82"/>
      <c r="E19" s="83"/>
      <c r="F19" s="83"/>
      <c r="G19" s="84"/>
      <c r="H19" s="61">
        <v>1000000</v>
      </c>
      <c r="I19" s="66"/>
      <c r="J19" s="88"/>
      <c r="K19" s="66"/>
      <c r="L19" s="86"/>
    </row>
    <row r="20" spans="1:13" ht="16.5" thickBot="1" x14ac:dyDescent="0.3">
      <c r="A20" s="66"/>
      <c r="B20" s="81"/>
      <c r="C20" s="82"/>
      <c r="D20" s="82"/>
      <c r="E20" s="83"/>
      <c r="F20" s="83"/>
      <c r="G20" s="84"/>
      <c r="H20" s="66"/>
      <c r="I20" s="66"/>
      <c r="J20" s="85"/>
      <c r="K20" s="81"/>
      <c r="L20" s="73"/>
    </row>
    <row r="21" spans="1:13" ht="16.5" thickBot="1" x14ac:dyDescent="0.3">
      <c r="A21" s="66"/>
      <c r="B21" s="81"/>
      <c r="C21" s="82"/>
      <c r="D21" s="82"/>
      <c r="E21" s="83"/>
      <c r="F21" s="83"/>
      <c r="G21" s="84"/>
      <c r="H21" s="66"/>
      <c r="I21" s="66"/>
      <c r="J21" s="72"/>
      <c r="K21" s="71"/>
      <c r="L21" s="86"/>
    </row>
    <row r="22" spans="1:13" ht="16.5" thickBot="1" x14ac:dyDescent="0.3">
      <c r="A22" s="66"/>
      <c r="B22" s="81"/>
      <c r="C22" s="82"/>
      <c r="D22" s="82"/>
      <c r="E22" s="83"/>
      <c r="F22" s="83"/>
      <c r="G22" s="84"/>
      <c r="H22" s="66"/>
      <c r="I22" s="66"/>
      <c r="J22" s="85"/>
      <c r="K22" s="81"/>
      <c r="L22" s="86"/>
    </row>
    <row r="23" spans="1:13" ht="16.5" thickBot="1" x14ac:dyDescent="0.3">
      <c r="A23" s="66"/>
      <c r="B23" s="81"/>
      <c r="C23" s="82"/>
      <c r="D23" s="82"/>
      <c r="E23" s="83"/>
      <c r="F23" s="83"/>
      <c r="G23" s="84"/>
      <c r="H23" s="66"/>
      <c r="I23" s="66"/>
      <c r="J23" s="85"/>
      <c r="K23" s="81"/>
      <c r="L23" s="86"/>
    </row>
    <row r="24" spans="1:13" ht="16.5" thickBot="1" x14ac:dyDescent="0.3">
      <c r="A24" s="57" t="s">
        <v>122</v>
      </c>
      <c r="B24" s="81"/>
      <c r="C24" s="82"/>
      <c r="D24" s="82"/>
      <c r="E24" s="83"/>
      <c r="F24" s="83"/>
      <c r="G24" s="84"/>
      <c r="H24" s="66"/>
      <c r="I24" s="66"/>
      <c r="J24" s="85"/>
      <c r="K24" s="81"/>
      <c r="L24" s="86"/>
    </row>
    <row r="25" spans="1:13" ht="46.5" thickBot="1" x14ac:dyDescent="0.3">
      <c r="A25" s="66" t="s">
        <v>123</v>
      </c>
      <c r="B25" s="89">
        <v>2640</v>
      </c>
      <c r="C25" s="82"/>
      <c r="D25" s="82"/>
      <c r="E25" s="83"/>
      <c r="F25" s="83"/>
      <c r="G25" s="84"/>
      <c r="H25" s="89">
        <v>2640</v>
      </c>
      <c r="I25" s="66"/>
      <c r="J25" s="85"/>
      <c r="K25" s="81"/>
      <c r="L25" s="86"/>
    </row>
    <row r="26" spans="1:13" ht="16.5" thickBot="1" x14ac:dyDescent="0.3">
      <c r="A26" s="66" t="s">
        <v>124</v>
      </c>
      <c r="B26" s="82">
        <f>F17*0.07</f>
        <v>61.189605978260872</v>
      </c>
      <c r="C26" s="82"/>
      <c r="D26" s="82"/>
      <c r="H26" s="89">
        <f>K17*0.07</f>
        <v>272.53751000000005</v>
      </c>
      <c r="I26" s="66"/>
      <c r="J26" s="85"/>
      <c r="K26" s="85"/>
      <c r="L26" s="86"/>
    </row>
    <row r="27" spans="1:13" ht="16.5" thickBot="1" x14ac:dyDescent="0.3">
      <c r="A27" s="66" t="s">
        <v>348</v>
      </c>
      <c r="B27" s="55">
        <f>(B17-B19)*0.0022</f>
        <v>1038.4000000000001</v>
      </c>
      <c r="H27" s="89">
        <v>1019.29</v>
      </c>
      <c r="I27" s="66"/>
      <c r="J27" s="85"/>
      <c r="K27" s="81"/>
      <c r="L27" s="86"/>
    </row>
    <row r="28" spans="1:13" ht="16.5" thickBot="1" x14ac:dyDescent="0.3">
      <c r="A28" s="66" t="s">
        <v>349</v>
      </c>
      <c r="B28" s="55">
        <v>1200</v>
      </c>
      <c r="H28" s="86">
        <v>0</v>
      </c>
      <c r="I28" s="66"/>
      <c r="J28" s="85"/>
      <c r="K28" s="81"/>
      <c r="L28" s="86"/>
      <c r="M28">
        <f>25%*4625</f>
        <v>1156.25</v>
      </c>
    </row>
    <row r="29" spans="1:13" ht="16.5" thickBot="1" x14ac:dyDescent="0.3">
      <c r="A29" s="54"/>
      <c r="H29" s="54"/>
      <c r="I29" s="66"/>
      <c r="J29" s="90"/>
      <c r="K29" s="54"/>
      <c r="L29" s="60"/>
    </row>
    <row r="30" spans="1:13" ht="16.5" thickBot="1" x14ac:dyDescent="0.3">
      <c r="A30" s="91" t="s">
        <v>350</v>
      </c>
      <c r="B30" s="92">
        <f>SUM(B25:B28)</f>
        <v>4939.5896059782608</v>
      </c>
      <c r="C30" s="93"/>
      <c r="D30" s="93"/>
      <c r="E30" s="94"/>
      <c r="F30" s="94"/>
      <c r="G30" s="95"/>
      <c r="H30" s="92">
        <f>SUM(H25:H28)</f>
        <v>3931.8275100000001</v>
      </c>
      <c r="I30" s="66"/>
      <c r="J30" s="90"/>
      <c r="K30" s="55"/>
      <c r="L30" s="60"/>
    </row>
    <row r="31" spans="1:13" x14ac:dyDescent="0.25">
      <c r="A31" s="91"/>
      <c r="B31" s="92"/>
      <c r="C31" s="93"/>
      <c r="D31" s="93"/>
      <c r="E31" s="94"/>
      <c r="F31" s="94"/>
      <c r="G31" s="95"/>
      <c r="H31" s="92"/>
      <c r="I31" s="96"/>
      <c r="J31" s="90"/>
      <c r="K31" s="54"/>
      <c r="L31" s="60"/>
    </row>
    <row r="32" spans="1:13" x14ac:dyDescent="0.25">
      <c r="A32" s="91" t="s">
        <v>351</v>
      </c>
      <c r="B32" s="92">
        <f>F17-B30</f>
        <v>-4065.4523777173913</v>
      </c>
      <c r="C32" s="93"/>
      <c r="D32" s="93"/>
      <c r="E32" s="94"/>
      <c r="F32" s="94"/>
      <c r="G32" s="95"/>
      <c r="H32" s="92">
        <f>K17-H30</f>
        <v>-38.434510000000046</v>
      </c>
      <c r="I32" s="96"/>
      <c r="J32" s="90"/>
      <c r="K32" s="90"/>
      <c r="L32" s="60"/>
    </row>
    <row r="34" spans="1:9" x14ac:dyDescent="0.25">
      <c r="A34" t="s">
        <v>352</v>
      </c>
    </row>
    <row r="35" spans="1:9" x14ac:dyDescent="0.25">
      <c r="A35" t="s">
        <v>353</v>
      </c>
    </row>
    <row r="38" spans="1:9" x14ac:dyDescent="0.25">
      <c r="I38" t="s">
        <v>354</v>
      </c>
    </row>
    <row r="39" spans="1:9" x14ac:dyDescent="0.25">
      <c r="I39" t="s">
        <v>355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J56"/>
  <sheetViews>
    <sheetView topLeftCell="A13" workbookViewId="0">
      <selection activeCell="I47" sqref="I47"/>
    </sheetView>
  </sheetViews>
  <sheetFormatPr defaultColWidth="10.875" defaultRowHeight="15.75" x14ac:dyDescent="0.25"/>
  <cols>
    <col min="1" max="1" width="9.5" style="33" bestFit="1" customWidth="1"/>
    <col min="2" max="2" width="22.375" style="15" bestFit="1" customWidth="1"/>
    <col min="3" max="3" width="16.875" style="15" bestFit="1" customWidth="1"/>
    <col min="4" max="4" width="13" style="15" customWidth="1"/>
    <col min="5" max="5" width="12.125" style="15" bestFit="1" customWidth="1"/>
    <col min="6" max="6" width="13.625" style="15" bestFit="1" customWidth="1"/>
    <col min="7" max="7" width="28.375" style="15" bestFit="1" customWidth="1"/>
    <col min="8" max="8" width="29.5" style="15" bestFit="1" customWidth="1"/>
    <col min="9" max="9" width="13.125" style="16" customWidth="1"/>
    <col min="10" max="16384" width="10.875" style="15"/>
  </cols>
  <sheetData>
    <row r="3" spans="1:10" ht="15.95" x14ac:dyDescent="0.25">
      <c r="A3" s="32" t="s">
        <v>235</v>
      </c>
    </row>
    <row r="5" spans="1:10" s="14" customFormat="1" ht="15.95" x14ac:dyDescent="0.25">
      <c r="A5" s="32"/>
      <c r="B5" s="14" t="s">
        <v>125</v>
      </c>
      <c r="C5" s="14" t="s">
        <v>126</v>
      </c>
      <c r="F5" s="14" t="s">
        <v>127</v>
      </c>
      <c r="G5" s="14" t="s">
        <v>128</v>
      </c>
      <c r="H5" s="14" t="s">
        <v>129</v>
      </c>
      <c r="I5" s="16" t="s">
        <v>236</v>
      </c>
    </row>
    <row r="6" spans="1:10" s="14" customFormat="1" ht="15.95" x14ac:dyDescent="0.25">
      <c r="A6" s="32" t="s">
        <v>130</v>
      </c>
      <c r="B6" s="14" t="s">
        <v>22</v>
      </c>
      <c r="C6" s="14" t="s">
        <v>131</v>
      </c>
      <c r="D6" s="14" t="s">
        <v>132</v>
      </c>
      <c r="E6" s="7" t="s">
        <v>133</v>
      </c>
      <c r="G6" s="17" t="s">
        <v>134</v>
      </c>
      <c r="I6" s="16">
        <v>6165</v>
      </c>
      <c r="J6" s="14" t="s">
        <v>135</v>
      </c>
    </row>
    <row r="7" spans="1:10" s="14" customFormat="1" ht="15.95" x14ac:dyDescent="0.25">
      <c r="A7" s="32"/>
      <c r="E7" s="7"/>
      <c r="G7" s="17"/>
      <c r="I7" s="16"/>
    </row>
    <row r="8" spans="1:10" s="14" customFormat="1" ht="15.95" x14ac:dyDescent="0.25">
      <c r="A8" s="32"/>
      <c r="E8" s="7"/>
      <c r="G8" s="17"/>
      <c r="I8" s="16"/>
    </row>
    <row r="9" spans="1:10" ht="15.95" x14ac:dyDescent="0.25">
      <c r="A9" s="33">
        <v>1</v>
      </c>
      <c r="B9" s="14" t="s">
        <v>183</v>
      </c>
      <c r="C9" s="14" t="s">
        <v>184</v>
      </c>
      <c r="D9" s="15" t="s">
        <v>185</v>
      </c>
      <c r="E9" s="15" t="s">
        <v>186</v>
      </c>
      <c r="F9"/>
      <c r="G9" s="19" t="s">
        <v>187</v>
      </c>
      <c r="H9" t="s">
        <v>188</v>
      </c>
      <c r="I9" s="16">
        <v>600</v>
      </c>
      <c r="J9" s="15" t="s">
        <v>237</v>
      </c>
    </row>
    <row r="10" spans="1:10" ht="15.95" x14ac:dyDescent="0.25">
      <c r="B10" s="14"/>
      <c r="C10" s="14"/>
      <c r="D10" s="15" t="s">
        <v>189</v>
      </c>
      <c r="E10" s="15" t="s">
        <v>190</v>
      </c>
      <c r="F10"/>
      <c r="G10" s="19" t="s">
        <v>191</v>
      </c>
      <c r="H10" t="s">
        <v>192</v>
      </c>
    </row>
    <row r="11" spans="1:10" ht="15.95" x14ac:dyDescent="0.25">
      <c r="B11" s="14"/>
      <c r="C11" s="14"/>
      <c r="F11"/>
      <c r="G11" s="19"/>
      <c r="H11"/>
    </row>
    <row r="12" spans="1:10" ht="15.95" x14ac:dyDescent="0.25">
      <c r="A12" s="33">
        <v>2</v>
      </c>
      <c r="B12" s="14" t="s">
        <v>136</v>
      </c>
      <c r="C12" s="14" t="s">
        <v>137</v>
      </c>
      <c r="G12" s="18" t="s">
        <v>138</v>
      </c>
      <c r="I12" s="16">
        <v>600</v>
      </c>
      <c r="J12" s="15" t="s">
        <v>237</v>
      </c>
    </row>
    <row r="13" spans="1:10" ht="15.95" x14ac:dyDescent="0.25">
      <c r="C13" s="14" t="s">
        <v>139</v>
      </c>
      <c r="D13" s="15" t="s">
        <v>140</v>
      </c>
      <c r="E13" s="15" t="s">
        <v>141</v>
      </c>
      <c r="G13" t="s">
        <v>142</v>
      </c>
    </row>
    <row r="14" spans="1:10" ht="15.95" x14ac:dyDescent="0.25">
      <c r="G14" s="18"/>
    </row>
    <row r="15" spans="1:10" x14ac:dyDescent="0.25">
      <c r="A15" s="33">
        <v>3</v>
      </c>
      <c r="B15" s="14" t="s">
        <v>149</v>
      </c>
      <c r="C15" s="14" t="s">
        <v>238</v>
      </c>
      <c r="D15" s="20" t="s">
        <v>150</v>
      </c>
      <c r="E15" s="109" t="s">
        <v>151</v>
      </c>
      <c r="F15" s="109"/>
      <c r="G15" s="22" t="s">
        <v>239</v>
      </c>
      <c r="I15" s="16">
        <v>600</v>
      </c>
      <c r="J15" s="15" t="s">
        <v>237</v>
      </c>
    </row>
    <row r="16" spans="1:10" x14ac:dyDescent="0.25">
      <c r="C16" s="14" t="s">
        <v>152</v>
      </c>
      <c r="D16" s="15" t="s">
        <v>153</v>
      </c>
      <c r="E16" s="21" t="s">
        <v>154</v>
      </c>
      <c r="F16" s="21"/>
      <c r="G16" s="21" t="s">
        <v>155</v>
      </c>
    </row>
    <row r="17" spans="1:10" ht="15.95" x14ac:dyDescent="0.25">
      <c r="G17" s="18"/>
    </row>
    <row r="18" spans="1:10" ht="15.95" x14ac:dyDescent="0.25">
      <c r="A18" s="33">
        <v>4</v>
      </c>
      <c r="B18" s="14" t="s">
        <v>156</v>
      </c>
      <c r="C18" s="14" t="s">
        <v>157</v>
      </c>
      <c r="D18" s="15" t="s">
        <v>158</v>
      </c>
      <c r="E18" s="15" t="s">
        <v>159</v>
      </c>
      <c r="G18" s="19" t="s">
        <v>160</v>
      </c>
      <c r="H18" t="s">
        <v>240</v>
      </c>
      <c r="J18" s="15" t="s">
        <v>237</v>
      </c>
    </row>
    <row r="19" spans="1:10" ht="15.95" x14ac:dyDescent="0.25">
      <c r="C19" s="14" t="s">
        <v>161</v>
      </c>
      <c r="D19" s="15" t="s">
        <v>162</v>
      </c>
      <c r="E19" s="15" t="s">
        <v>163</v>
      </c>
      <c r="G19" s="18" t="s">
        <v>164</v>
      </c>
      <c r="H19" s="15" t="s">
        <v>241</v>
      </c>
    </row>
    <row r="20" spans="1:10" ht="15.95" x14ac:dyDescent="0.25">
      <c r="C20" s="14"/>
      <c r="G20" s="18"/>
    </row>
    <row r="21" spans="1:10" ht="15.95" x14ac:dyDescent="0.25">
      <c r="A21" s="33">
        <v>5</v>
      </c>
      <c r="B21" s="14" t="s">
        <v>242</v>
      </c>
      <c r="C21" s="14" t="s">
        <v>243</v>
      </c>
      <c r="D21" s="15" t="s">
        <v>244</v>
      </c>
      <c r="E21" s="15" t="s">
        <v>245</v>
      </c>
      <c r="F21" t="s">
        <v>246</v>
      </c>
      <c r="G21" s="19" t="s">
        <v>247</v>
      </c>
      <c r="H21" t="s">
        <v>248</v>
      </c>
      <c r="I21" s="16">
        <v>600</v>
      </c>
      <c r="J21" s="15" t="s">
        <v>237</v>
      </c>
    </row>
    <row r="22" spans="1:10" ht="15.95" x14ac:dyDescent="0.25">
      <c r="C22" s="14"/>
      <c r="G22" s="18"/>
      <c r="H22" t="s">
        <v>249</v>
      </c>
    </row>
    <row r="23" spans="1:10" ht="15.95" x14ac:dyDescent="0.25">
      <c r="C23" s="14"/>
      <c r="G23" s="18"/>
      <c r="H23" t="s">
        <v>250</v>
      </c>
    </row>
    <row r="24" spans="1:10" ht="15.95" x14ac:dyDescent="0.25">
      <c r="C24" s="14"/>
      <c r="G24" s="18"/>
      <c r="H24" t="s">
        <v>251</v>
      </c>
    </row>
    <row r="25" spans="1:10" ht="15.95" x14ac:dyDescent="0.25">
      <c r="C25" s="14"/>
      <c r="G25" s="18"/>
      <c r="H25"/>
    </row>
    <row r="26" spans="1:10" ht="15.95" x14ac:dyDescent="0.25">
      <c r="A26" s="33">
        <v>6</v>
      </c>
      <c r="B26" s="14" t="s">
        <v>252</v>
      </c>
      <c r="C26" s="14" t="s">
        <v>253</v>
      </c>
      <c r="D26" s="15" t="s">
        <v>254</v>
      </c>
      <c r="E26" s="15" t="s">
        <v>255</v>
      </c>
      <c r="G26" t="s">
        <v>256</v>
      </c>
      <c r="H26" t="s">
        <v>257</v>
      </c>
      <c r="I26" s="16">
        <v>600</v>
      </c>
      <c r="J26" s="15" t="s">
        <v>237</v>
      </c>
    </row>
    <row r="27" spans="1:10" x14ac:dyDescent="0.25">
      <c r="B27" s="14"/>
      <c r="C27" s="14"/>
      <c r="G27"/>
      <c r="H27" t="s">
        <v>258</v>
      </c>
    </row>
    <row r="28" spans="1:10" ht="15.95" x14ac:dyDescent="0.25">
      <c r="B28" s="14"/>
      <c r="C28" s="14"/>
      <c r="G28"/>
      <c r="H28" t="s">
        <v>259</v>
      </c>
    </row>
    <row r="29" spans="1:10" ht="15.95" x14ac:dyDescent="0.25">
      <c r="C29" s="14"/>
      <c r="G29"/>
      <c r="H29" t="s">
        <v>260</v>
      </c>
    </row>
    <row r="30" spans="1:10" ht="15.95" x14ac:dyDescent="0.25">
      <c r="C30" s="14"/>
      <c r="G30" s="18"/>
    </row>
    <row r="31" spans="1:10" ht="15.95" x14ac:dyDescent="0.25">
      <c r="A31" s="33">
        <v>7</v>
      </c>
      <c r="B31" s="14" t="s">
        <v>175</v>
      </c>
      <c r="C31" s="14" t="s">
        <v>176</v>
      </c>
      <c r="D31" s="15" t="s">
        <v>177</v>
      </c>
      <c r="E31" s="15" t="s">
        <v>178</v>
      </c>
      <c r="G31" t="s">
        <v>179</v>
      </c>
      <c r="H31" t="s">
        <v>180</v>
      </c>
      <c r="I31" s="16">
        <v>600</v>
      </c>
      <c r="J31" s="15" t="s">
        <v>237</v>
      </c>
    </row>
    <row r="32" spans="1:10" x14ac:dyDescent="0.25">
      <c r="B32" s="14"/>
      <c r="C32" s="14"/>
      <c r="H32" t="s">
        <v>181</v>
      </c>
    </row>
    <row r="33" spans="1:10" x14ac:dyDescent="0.25">
      <c r="B33" s="14"/>
      <c r="C33" s="14"/>
      <c r="H33" t="s">
        <v>182</v>
      </c>
    </row>
    <row r="34" spans="1:10" x14ac:dyDescent="0.25">
      <c r="B34" s="14"/>
      <c r="C34" s="14"/>
      <c r="H34"/>
    </row>
    <row r="35" spans="1:10" x14ac:dyDescent="0.25">
      <c r="A35" s="33">
        <v>8</v>
      </c>
      <c r="B35" s="14" t="s">
        <v>143</v>
      </c>
      <c r="C35" s="14" t="s">
        <v>144</v>
      </c>
      <c r="D35" s="15" t="s">
        <v>145</v>
      </c>
      <c r="E35" s="15" t="s">
        <v>146</v>
      </c>
      <c r="F35" s="15" t="s">
        <v>147</v>
      </c>
      <c r="G35" s="19" t="s">
        <v>148</v>
      </c>
      <c r="H35" t="s">
        <v>261</v>
      </c>
      <c r="I35" s="34"/>
      <c r="J35" s="15" t="s">
        <v>237</v>
      </c>
    </row>
    <row r="36" spans="1:10" x14ac:dyDescent="0.25">
      <c r="B36" s="14"/>
      <c r="C36" s="14" t="s">
        <v>262</v>
      </c>
      <c r="D36" s="15" t="s">
        <v>263</v>
      </c>
      <c r="E36" s="15" t="s">
        <v>264</v>
      </c>
      <c r="F36" s="15" t="s">
        <v>147</v>
      </c>
      <c r="G36" s="15" t="s">
        <v>265</v>
      </c>
      <c r="H36" t="s">
        <v>266</v>
      </c>
    </row>
    <row r="37" spans="1:10" x14ac:dyDescent="0.25">
      <c r="G37" s="18"/>
      <c r="H37" t="s">
        <v>267</v>
      </c>
    </row>
    <row r="38" spans="1:10" x14ac:dyDescent="0.25">
      <c r="G38" s="18"/>
      <c r="H38"/>
    </row>
    <row r="39" spans="1:10" x14ac:dyDescent="0.25">
      <c r="A39" s="33">
        <v>9</v>
      </c>
      <c r="B39" s="14" t="s">
        <v>165</v>
      </c>
      <c r="C39" s="14" t="s">
        <v>166</v>
      </c>
      <c r="D39" s="15" t="s">
        <v>167</v>
      </c>
      <c r="E39" s="15" t="s">
        <v>168</v>
      </c>
      <c r="F39" s="15" t="s">
        <v>169</v>
      </c>
      <c r="G39" s="18" t="s">
        <v>170</v>
      </c>
      <c r="I39" s="50">
        <v>600</v>
      </c>
      <c r="J39" s="15" t="s">
        <v>237</v>
      </c>
    </row>
    <row r="40" spans="1:10" x14ac:dyDescent="0.25">
      <c r="C40" s="14" t="s">
        <v>171</v>
      </c>
      <c r="D40" s="15" t="s">
        <v>172</v>
      </c>
      <c r="E40" s="15" t="s">
        <v>173</v>
      </c>
      <c r="G40" s="19" t="s">
        <v>174</v>
      </c>
    </row>
    <row r="42" spans="1:10" x14ac:dyDescent="0.25">
      <c r="A42" s="33">
        <v>10</v>
      </c>
      <c r="B42" s="15" t="s">
        <v>313</v>
      </c>
    </row>
    <row r="45" spans="1:10" x14ac:dyDescent="0.25">
      <c r="H45" s="15" t="s">
        <v>268</v>
      </c>
      <c r="I45" s="16">
        <f>SUM(I9:I43)</f>
        <v>4200</v>
      </c>
    </row>
    <row r="52" spans="1:9" x14ac:dyDescent="0.25">
      <c r="A52" s="15"/>
      <c r="G52"/>
      <c r="I52" s="15"/>
    </row>
    <row r="53" spans="1:9" x14ac:dyDescent="0.25">
      <c r="A53" s="15"/>
      <c r="G53"/>
      <c r="I53" s="15"/>
    </row>
    <row r="54" spans="1:9" x14ac:dyDescent="0.25">
      <c r="A54" s="15"/>
      <c r="G54"/>
      <c r="I54" s="15"/>
    </row>
    <row r="55" spans="1:9" x14ac:dyDescent="0.25">
      <c r="A55" s="15"/>
      <c r="G55"/>
      <c r="I55" s="15"/>
    </row>
    <row r="56" spans="1:9" x14ac:dyDescent="0.25">
      <c r="A56" s="15"/>
      <c r="G56"/>
      <c r="I56" s="15"/>
    </row>
  </sheetData>
  <mergeCells count="1">
    <mergeCell ref="E15:F15"/>
  </mergeCells>
  <hyperlinks>
    <hyperlink ref="G39" r:id="rId1"/>
    <hyperlink ref="G19" r:id="rId2"/>
    <hyperlink ref="G12" r:id="rId3"/>
    <hyperlink ref="G6" r:id="rId4"/>
    <hyperlink ref="G18" r:id="rId5"/>
    <hyperlink ref="G35" r:id="rId6"/>
    <hyperlink ref="G15" r:id="rId7"/>
    <hyperlink ref="G10" r:id="rId8"/>
    <hyperlink ref="G21" r:id="rId9"/>
    <hyperlink ref="G40" r:id="rId10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Proposed 2016 budget</vt:lpstr>
      <vt:lpstr>Conference 2016</vt:lpstr>
      <vt:lpstr>Metrics Project (1)</vt:lpstr>
      <vt:lpstr>Media Policy</vt:lpstr>
      <vt:lpstr>What Counts</vt:lpstr>
      <vt:lpstr>Vocus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Dad</cp:lastModifiedBy>
  <dcterms:created xsi:type="dcterms:W3CDTF">2015-03-06T18:08:38Z</dcterms:created>
  <dcterms:modified xsi:type="dcterms:W3CDTF">2015-10-26T02:17:18Z</dcterms:modified>
</cp:coreProperties>
</file>